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4240" windowHeight="12465" activeTab="3"/>
  </bookViews>
  <sheets>
    <sheet name="Működési c. kiadások" sheetId="1" r:id="rId1"/>
    <sheet name="Felhalmozási c. kiadások" sheetId="2" r:id="rId2"/>
    <sheet name="Bevételek" sheetId="3" r:id="rId3"/>
    <sheet name="Pénzügyi teljesítés" sheetId="5" r:id="rId4"/>
    <sheet name="Munka1" sheetId="4" state="hidden" r:id="rId5"/>
  </sheets>
  <externalReferences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B431" i="5" l="1"/>
  <c r="S422" i="5"/>
  <c r="T422" i="5" s="1"/>
  <c r="R422" i="5"/>
  <c r="P422" i="5"/>
  <c r="N422" i="5"/>
  <c r="L422" i="5"/>
  <c r="K422" i="5"/>
  <c r="J422" i="5"/>
  <c r="Q421" i="5"/>
  <c r="S421" i="5" s="1"/>
  <c r="O421" i="5"/>
  <c r="M421" i="5"/>
  <c r="K421" i="5" s="1"/>
  <c r="I421" i="5"/>
  <c r="Q420" i="5"/>
  <c r="S420" i="5" s="1"/>
  <c r="O420" i="5"/>
  <c r="M420" i="5"/>
  <c r="K420" i="5" s="1"/>
  <c r="L419" i="5" s="1"/>
  <c r="I420" i="5"/>
  <c r="R419" i="5"/>
  <c r="T419" i="5" s="1"/>
  <c r="P419" i="5"/>
  <c r="N419" i="5"/>
  <c r="J419" i="5"/>
  <c r="Q418" i="5"/>
  <c r="S418" i="5" s="1"/>
  <c r="K418" i="5"/>
  <c r="O417" i="5"/>
  <c r="Q417" i="5" s="1"/>
  <c r="M417" i="5"/>
  <c r="K417" i="5"/>
  <c r="I417" i="5"/>
  <c r="P416" i="5"/>
  <c r="N416" i="5"/>
  <c r="L416" i="5"/>
  <c r="J416" i="5"/>
  <c r="S415" i="5"/>
  <c r="Q415" i="5"/>
  <c r="K415" i="5"/>
  <c r="O414" i="5"/>
  <c r="Q414" i="5" s="1"/>
  <c r="M414" i="5"/>
  <c r="I414" i="5"/>
  <c r="K414" i="5" s="1"/>
  <c r="L413" i="5" s="1"/>
  <c r="P413" i="5"/>
  <c r="P424" i="5" s="1"/>
  <c r="N413" i="5"/>
  <c r="N424" i="5" s="1"/>
  <c r="J413" i="5"/>
  <c r="J424" i="5" s="1"/>
  <c r="Q406" i="5"/>
  <c r="S406" i="5" s="1"/>
  <c r="T406" i="5" s="1"/>
  <c r="P406" i="5"/>
  <c r="N406" i="5"/>
  <c r="K406" i="5"/>
  <c r="L406" i="5" s="1"/>
  <c r="J406" i="5"/>
  <c r="Q405" i="5"/>
  <c r="R405" i="5" s="1"/>
  <c r="P405" i="5"/>
  <c r="P408" i="5" s="1"/>
  <c r="N405" i="5"/>
  <c r="N408" i="5" s="1"/>
  <c r="K405" i="5"/>
  <c r="L405" i="5" s="1"/>
  <c r="J405" i="5"/>
  <c r="J408" i="5" s="1"/>
  <c r="Q400" i="5"/>
  <c r="S400" i="5" s="1"/>
  <c r="T400" i="5" s="1"/>
  <c r="P400" i="5"/>
  <c r="N400" i="5"/>
  <c r="K400" i="5"/>
  <c r="L400" i="5" s="1"/>
  <c r="J400" i="5"/>
  <c r="Q399" i="5"/>
  <c r="R399" i="5" s="1"/>
  <c r="P399" i="5"/>
  <c r="P402" i="5" s="1"/>
  <c r="N399" i="5"/>
  <c r="N402" i="5" s="1"/>
  <c r="K399" i="5"/>
  <c r="L399" i="5" s="1"/>
  <c r="J399" i="5"/>
  <c r="J402" i="5" s="1"/>
  <c r="Q394" i="5"/>
  <c r="S394" i="5" s="1"/>
  <c r="T394" i="5" s="1"/>
  <c r="P394" i="5"/>
  <c r="N394" i="5"/>
  <c r="K394" i="5"/>
  <c r="L394" i="5" s="1"/>
  <c r="J394" i="5"/>
  <c r="Q393" i="5"/>
  <c r="R393" i="5" s="1"/>
  <c r="P393" i="5"/>
  <c r="N393" i="5"/>
  <c r="K393" i="5"/>
  <c r="L393" i="5" s="1"/>
  <c r="J393" i="5"/>
  <c r="Q392" i="5"/>
  <c r="S392" i="5" s="1"/>
  <c r="K392" i="5"/>
  <c r="O391" i="5"/>
  <c r="Q391" i="5" s="1"/>
  <c r="M391" i="5"/>
  <c r="K391" i="5" s="1"/>
  <c r="I391" i="5"/>
  <c r="Q390" i="5"/>
  <c r="S390" i="5" s="1"/>
  <c r="K390" i="5"/>
  <c r="S389" i="5"/>
  <c r="Q389" i="5"/>
  <c r="K389" i="5"/>
  <c r="L388" i="5" s="1"/>
  <c r="P388" i="5"/>
  <c r="N388" i="5"/>
  <c r="J388" i="5"/>
  <c r="Q387" i="5"/>
  <c r="S387" i="5" s="1"/>
  <c r="K387" i="5"/>
  <c r="S386" i="5"/>
  <c r="Q386" i="5"/>
  <c r="K386" i="5"/>
  <c r="Q385" i="5"/>
  <c r="S385" i="5" s="1"/>
  <c r="K385" i="5"/>
  <c r="S384" i="5"/>
  <c r="Q384" i="5"/>
  <c r="K384" i="5"/>
  <c r="L383" i="5" s="1"/>
  <c r="R383" i="5"/>
  <c r="T383" i="5" s="1"/>
  <c r="P383" i="5"/>
  <c r="N383" i="5"/>
  <c r="J383" i="5"/>
  <c r="Q382" i="5"/>
  <c r="S382" i="5" s="1"/>
  <c r="K382" i="5"/>
  <c r="S381" i="5"/>
  <c r="Q381" i="5"/>
  <c r="K381" i="5"/>
  <c r="Q380" i="5"/>
  <c r="S380" i="5" s="1"/>
  <c r="K380" i="5"/>
  <c r="P379" i="5"/>
  <c r="P396" i="5" s="1"/>
  <c r="N379" i="5"/>
  <c r="N396" i="5" s="1"/>
  <c r="L379" i="5"/>
  <c r="J379" i="5"/>
  <c r="J396" i="5" s="1"/>
  <c r="O374" i="5"/>
  <c r="Q374" i="5" s="1"/>
  <c r="S374" i="5" s="1"/>
  <c r="M374" i="5"/>
  <c r="K374" i="5"/>
  <c r="I374" i="5"/>
  <c r="O373" i="5"/>
  <c r="Q373" i="5" s="1"/>
  <c r="M373" i="5"/>
  <c r="K373" i="5"/>
  <c r="I373" i="5"/>
  <c r="S372" i="5"/>
  <c r="Q372" i="5"/>
  <c r="K372" i="5"/>
  <c r="Q371" i="5"/>
  <c r="S371" i="5" s="1"/>
  <c r="O371" i="5"/>
  <c r="M371" i="5"/>
  <c r="K371" i="5" s="1"/>
  <c r="I371" i="5"/>
  <c r="Q370" i="5"/>
  <c r="S370" i="5" s="1"/>
  <c r="K370" i="5"/>
  <c r="S369" i="5"/>
  <c r="Q369" i="5"/>
  <c r="K369" i="5"/>
  <c r="Q368" i="5"/>
  <c r="S368" i="5" s="1"/>
  <c r="O368" i="5"/>
  <c r="M368" i="5"/>
  <c r="K368" i="5" s="1"/>
  <c r="I368" i="5"/>
  <c r="Q367" i="5"/>
  <c r="S367" i="5" s="1"/>
  <c r="O367" i="5"/>
  <c r="M367" i="5"/>
  <c r="K367" i="5" s="1"/>
  <c r="I367" i="5"/>
  <c r="Q366" i="5"/>
  <c r="S366" i="5" s="1"/>
  <c r="O366" i="5"/>
  <c r="M366" i="5"/>
  <c r="K366" i="5" s="1"/>
  <c r="I366" i="5"/>
  <c r="P365" i="5"/>
  <c r="N365" i="5"/>
  <c r="J365" i="5"/>
  <c r="O364" i="5"/>
  <c r="P364" i="5" s="1"/>
  <c r="M364" i="5"/>
  <c r="N364" i="5" s="1"/>
  <c r="I364" i="5"/>
  <c r="J364" i="5" s="1"/>
  <c r="Q363" i="5"/>
  <c r="S363" i="5" s="1"/>
  <c r="O363" i="5"/>
  <c r="M363" i="5"/>
  <c r="K363" i="5" s="1"/>
  <c r="I363" i="5"/>
  <c r="J361" i="5" s="1"/>
  <c r="Q362" i="5"/>
  <c r="S362" i="5" s="1"/>
  <c r="K362" i="5"/>
  <c r="P361" i="5"/>
  <c r="L361" i="5"/>
  <c r="P360" i="5"/>
  <c r="O360" i="5"/>
  <c r="Q360" i="5" s="1"/>
  <c r="S360" i="5" s="1"/>
  <c r="N360" i="5"/>
  <c r="M360" i="5"/>
  <c r="J360" i="5"/>
  <c r="I360" i="5"/>
  <c r="K360" i="5" s="1"/>
  <c r="L360" i="5" s="1"/>
  <c r="O359" i="5"/>
  <c r="Q359" i="5" s="1"/>
  <c r="S359" i="5" s="1"/>
  <c r="M359" i="5"/>
  <c r="K359" i="5"/>
  <c r="I359" i="5"/>
  <c r="S358" i="5"/>
  <c r="O358" i="5"/>
  <c r="Q358" i="5" s="1"/>
  <c r="M358" i="5"/>
  <c r="K358" i="5"/>
  <c r="I358" i="5"/>
  <c r="O354" i="5"/>
  <c r="Q354" i="5" s="1"/>
  <c r="S354" i="5" s="1"/>
  <c r="M354" i="5"/>
  <c r="K354" i="5"/>
  <c r="I354" i="5"/>
  <c r="O353" i="5"/>
  <c r="Q353" i="5" s="1"/>
  <c r="S353" i="5" s="1"/>
  <c r="M353" i="5"/>
  <c r="K353" i="5"/>
  <c r="I353" i="5"/>
  <c r="O352" i="5"/>
  <c r="O357" i="5" s="1"/>
  <c r="M352" i="5"/>
  <c r="M357" i="5" s="1"/>
  <c r="K357" i="5" s="1"/>
  <c r="K352" i="5"/>
  <c r="I352" i="5"/>
  <c r="I357" i="5" s="1"/>
  <c r="I356" i="5" s="1"/>
  <c r="J355" i="5" s="1"/>
  <c r="O351" i="5"/>
  <c r="Q351" i="5" s="1"/>
  <c r="S351" i="5" s="1"/>
  <c r="M351" i="5"/>
  <c r="K351" i="5"/>
  <c r="I351" i="5"/>
  <c r="O350" i="5"/>
  <c r="Q350" i="5" s="1"/>
  <c r="M350" i="5"/>
  <c r="K350" i="5"/>
  <c r="I350" i="5"/>
  <c r="P349" i="5"/>
  <c r="N349" i="5"/>
  <c r="L349" i="5"/>
  <c r="J349" i="5"/>
  <c r="O348" i="5"/>
  <c r="Q348" i="5" s="1"/>
  <c r="M348" i="5"/>
  <c r="K348" i="5"/>
  <c r="I348" i="5"/>
  <c r="S347" i="5"/>
  <c r="Q347" i="5"/>
  <c r="K347" i="5"/>
  <c r="L346" i="5" s="1"/>
  <c r="N346" i="5"/>
  <c r="J346" i="5"/>
  <c r="Q345" i="5"/>
  <c r="S345" i="5" s="1"/>
  <c r="O345" i="5"/>
  <c r="M345" i="5"/>
  <c r="K345" i="5" s="1"/>
  <c r="L340" i="5" s="1"/>
  <c r="I345" i="5"/>
  <c r="J340" i="5" s="1"/>
  <c r="Q344" i="5"/>
  <c r="S344" i="5" s="1"/>
  <c r="K344" i="5"/>
  <c r="O343" i="5"/>
  <c r="Q343" i="5" s="1"/>
  <c r="S343" i="5" s="1"/>
  <c r="M343" i="5"/>
  <c r="K343" i="5"/>
  <c r="I343" i="5"/>
  <c r="O342" i="5"/>
  <c r="Q342" i="5" s="1"/>
  <c r="S342" i="5" s="1"/>
  <c r="M342" i="5"/>
  <c r="K342" i="5"/>
  <c r="I342" i="5"/>
  <c r="O341" i="5"/>
  <c r="Q341" i="5" s="1"/>
  <c r="M341" i="5"/>
  <c r="K341" i="5"/>
  <c r="I341" i="5"/>
  <c r="P340" i="5"/>
  <c r="S339" i="5"/>
  <c r="Q339" i="5"/>
  <c r="K339" i="5"/>
  <c r="Q338" i="5"/>
  <c r="S338" i="5" s="1"/>
  <c r="K338" i="5"/>
  <c r="S337" i="5"/>
  <c r="Q337" i="5"/>
  <c r="K337" i="5"/>
  <c r="Q336" i="5"/>
  <c r="S336" i="5" s="1"/>
  <c r="O336" i="5"/>
  <c r="M336" i="5"/>
  <c r="K336" i="5" s="1"/>
  <c r="L335" i="5" s="1"/>
  <c r="I336" i="5"/>
  <c r="R335" i="5"/>
  <c r="T335" i="5" s="1"/>
  <c r="P335" i="5"/>
  <c r="N335" i="5"/>
  <c r="J335" i="5"/>
  <c r="R332" i="5"/>
  <c r="T332" i="5" s="1"/>
  <c r="P332" i="5"/>
  <c r="N332" i="5"/>
  <c r="L332" i="5"/>
  <c r="J332" i="5"/>
  <c r="Q330" i="5"/>
  <c r="S330" i="5" s="1"/>
  <c r="K330" i="5"/>
  <c r="S329" i="5"/>
  <c r="Q329" i="5"/>
  <c r="K329" i="5"/>
  <c r="Q328" i="5"/>
  <c r="S328" i="5" s="1"/>
  <c r="K328" i="5"/>
  <c r="S327" i="5"/>
  <c r="Q327" i="5"/>
  <c r="K327" i="5"/>
  <c r="Q326" i="5"/>
  <c r="S326" i="5" s="1"/>
  <c r="K326" i="5"/>
  <c r="S325" i="5"/>
  <c r="Q325" i="5"/>
  <c r="K325" i="5"/>
  <c r="L324" i="5" s="1"/>
  <c r="R324" i="5"/>
  <c r="T324" i="5" s="1"/>
  <c r="P324" i="5"/>
  <c r="N324" i="5"/>
  <c r="J324" i="5"/>
  <c r="O319" i="5"/>
  <c r="Q319" i="5" s="1"/>
  <c r="M319" i="5"/>
  <c r="N319" i="5" s="1"/>
  <c r="I319" i="5"/>
  <c r="K319" i="5" s="1"/>
  <c r="L319" i="5" s="1"/>
  <c r="Q318" i="5"/>
  <c r="R318" i="5" s="1"/>
  <c r="P318" i="5"/>
  <c r="N318" i="5"/>
  <c r="N321" i="5" s="1"/>
  <c r="K318" i="5"/>
  <c r="L318" i="5" s="1"/>
  <c r="J318" i="5"/>
  <c r="R317" i="5"/>
  <c r="Q317" i="5"/>
  <c r="S317" i="5" s="1"/>
  <c r="T317" i="5" s="1"/>
  <c r="P317" i="5"/>
  <c r="N317" i="5"/>
  <c r="L317" i="5"/>
  <c r="L321" i="5" s="1"/>
  <c r="K317" i="5"/>
  <c r="J317" i="5"/>
  <c r="N314" i="5"/>
  <c r="O312" i="5"/>
  <c r="P312" i="5" s="1"/>
  <c r="M312" i="5"/>
  <c r="N312" i="5" s="1"/>
  <c r="K312" i="5"/>
  <c r="L312" i="5" s="1"/>
  <c r="I312" i="5"/>
  <c r="J312" i="5" s="1"/>
  <c r="S311" i="5"/>
  <c r="T311" i="5" s="1"/>
  <c r="Q311" i="5"/>
  <c r="R311" i="5" s="1"/>
  <c r="P311" i="5"/>
  <c r="N311" i="5"/>
  <c r="K311" i="5"/>
  <c r="L311" i="5" s="1"/>
  <c r="J311" i="5"/>
  <c r="R310" i="5"/>
  <c r="Q310" i="5"/>
  <c r="S310" i="5" s="1"/>
  <c r="T310" i="5" s="1"/>
  <c r="P310" i="5"/>
  <c r="N310" i="5"/>
  <c r="L310" i="5"/>
  <c r="K310" i="5"/>
  <c r="J310" i="5"/>
  <c r="J314" i="5" s="1"/>
  <c r="P302" i="5"/>
  <c r="N302" i="5"/>
  <c r="J302" i="5"/>
  <c r="Q300" i="5"/>
  <c r="R300" i="5" s="1"/>
  <c r="P300" i="5"/>
  <c r="N300" i="5"/>
  <c r="K300" i="5"/>
  <c r="J300" i="5"/>
  <c r="R293" i="5"/>
  <c r="Q293" i="5"/>
  <c r="S293" i="5" s="1"/>
  <c r="T293" i="5" s="1"/>
  <c r="P293" i="5"/>
  <c r="N293" i="5"/>
  <c r="L293" i="5"/>
  <c r="K293" i="5"/>
  <c r="J293" i="5"/>
  <c r="Q292" i="5"/>
  <c r="S292" i="5" s="1"/>
  <c r="K292" i="5"/>
  <c r="S291" i="5"/>
  <c r="Q291" i="5"/>
  <c r="K291" i="5"/>
  <c r="Q290" i="5"/>
  <c r="S290" i="5" s="1"/>
  <c r="K290" i="5"/>
  <c r="P289" i="5"/>
  <c r="N289" i="5"/>
  <c r="L289" i="5"/>
  <c r="J289" i="5"/>
  <c r="R288" i="5"/>
  <c r="Q288" i="5"/>
  <c r="S288" i="5" s="1"/>
  <c r="T288" i="5" s="1"/>
  <c r="P288" i="5"/>
  <c r="N288" i="5"/>
  <c r="L288" i="5"/>
  <c r="K288" i="5"/>
  <c r="J288" i="5"/>
  <c r="Q287" i="5"/>
  <c r="S287" i="5" s="1"/>
  <c r="T287" i="5" s="1"/>
  <c r="P287" i="5"/>
  <c r="N287" i="5"/>
  <c r="K287" i="5"/>
  <c r="L287" i="5" s="1"/>
  <c r="J287" i="5"/>
  <c r="R286" i="5"/>
  <c r="Q286" i="5"/>
  <c r="S286" i="5" s="1"/>
  <c r="T286" i="5" s="1"/>
  <c r="P286" i="5"/>
  <c r="P295" i="5" s="1"/>
  <c r="N286" i="5"/>
  <c r="L286" i="5"/>
  <c r="K286" i="5"/>
  <c r="J286" i="5"/>
  <c r="Q285" i="5"/>
  <c r="S285" i="5" s="1"/>
  <c r="T285" i="5" s="1"/>
  <c r="P285" i="5"/>
  <c r="N285" i="5"/>
  <c r="N295" i="5" s="1"/>
  <c r="K285" i="5"/>
  <c r="L285" i="5" s="1"/>
  <c r="L295" i="5" s="1"/>
  <c r="J285" i="5"/>
  <c r="J295" i="5" s="1"/>
  <c r="O280" i="5"/>
  <c r="Q280" i="5" s="1"/>
  <c r="S280" i="5" s="1"/>
  <c r="M280" i="5"/>
  <c r="K280" i="5"/>
  <c r="I280" i="5"/>
  <c r="O279" i="5"/>
  <c r="Q279" i="5" s="1"/>
  <c r="M279" i="5"/>
  <c r="K279" i="5"/>
  <c r="I279" i="5"/>
  <c r="P278" i="5"/>
  <c r="N278" i="5"/>
  <c r="L278" i="5"/>
  <c r="J278" i="5"/>
  <c r="P277" i="5"/>
  <c r="N277" i="5"/>
  <c r="L277" i="5"/>
  <c r="J277" i="5"/>
  <c r="S276" i="5"/>
  <c r="Q276" i="5"/>
  <c r="K276" i="5"/>
  <c r="Q275" i="5"/>
  <c r="S275" i="5" s="1"/>
  <c r="O275" i="5"/>
  <c r="M275" i="5"/>
  <c r="K275" i="5" s="1"/>
  <c r="L270" i="5" s="1"/>
  <c r="L269" i="5" s="1"/>
  <c r="I275" i="5"/>
  <c r="J270" i="5" s="1"/>
  <c r="J269" i="5" s="1"/>
  <c r="Q274" i="5"/>
  <c r="S274" i="5" s="1"/>
  <c r="K274" i="5"/>
  <c r="S273" i="5"/>
  <c r="Q273" i="5"/>
  <c r="K273" i="5"/>
  <c r="Q272" i="5"/>
  <c r="S272" i="5" s="1"/>
  <c r="K272" i="5"/>
  <c r="O271" i="5"/>
  <c r="Q271" i="5" s="1"/>
  <c r="M271" i="5"/>
  <c r="K271" i="5"/>
  <c r="I271" i="5"/>
  <c r="P270" i="5"/>
  <c r="P269" i="5"/>
  <c r="S268" i="5"/>
  <c r="Q268" i="5"/>
  <c r="K268" i="5"/>
  <c r="Q267" i="5"/>
  <c r="S267" i="5" s="1"/>
  <c r="O267" i="5"/>
  <c r="M267" i="5"/>
  <c r="K267" i="5" s="1"/>
  <c r="L266" i="5" s="1"/>
  <c r="L265" i="5" s="1"/>
  <c r="I267" i="5"/>
  <c r="R266" i="5"/>
  <c r="T266" i="5" s="1"/>
  <c r="P266" i="5"/>
  <c r="N266" i="5"/>
  <c r="J266" i="5"/>
  <c r="R265" i="5"/>
  <c r="T265" i="5" s="1"/>
  <c r="P265" i="5"/>
  <c r="N265" i="5"/>
  <c r="J265" i="5"/>
  <c r="O264" i="5"/>
  <c r="Q264" i="5" s="1"/>
  <c r="M264" i="5"/>
  <c r="N264" i="5" s="1"/>
  <c r="N259" i="5" s="1"/>
  <c r="I264" i="5"/>
  <c r="K264" i="5" s="1"/>
  <c r="L264" i="5" s="1"/>
  <c r="Q263" i="5"/>
  <c r="S263" i="5" s="1"/>
  <c r="O263" i="5"/>
  <c r="M263" i="5"/>
  <c r="K263" i="5" s="1"/>
  <c r="I263" i="5"/>
  <c r="Q262" i="5"/>
  <c r="S262" i="5" s="1"/>
  <c r="K262" i="5"/>
  <c r="S261" i="5"/>
  <c r="Q261" i="5"/>
  <c r="K261" i="5"/>
  <c r="L260" i="5" s="1"/>
  <c r="R260" i="5"/>
  <c r="T260" i="5" s="1"/>
  <c r="P260" i="5"/>
  <c r="N260" i="5"/>
  <c r="J260" i="5"/>
  <c r="O254" i="5"/>
  <c r="Q254" i="5" s="1"/>
  <c r="M254" i="5"/>
  <c r="N254" i="5" s="1"/>
  <c r="I254" i="5"/>
  <c r="K254" i="5" s="1"/>
  <c r="L254" i="5" s="1"/>
  <c r="Q253" i="5"/>
  <c r="S253" i="5" s="1"/>
  <c r="T253" i="5" s="1"/>
  <c r="P253" i="5"/>
  <c r="N253" i="5"/>
  <c r="K253" i="5"/>
  <c r="L253" i="5" s="1"/>
  <c r="J253" i="5"/>
  <c r="R252" i="5"/>
  <c r="Q252" i="5"/>
  <c r="S252" i="5" s="1"/>
  <c r="T252" i="5" s="1"/>
  <c r="P252" i="5"/>
  <c r="N252" i="5"/>
  <c r="L252" i="5"/>
  <c r="K252" i="5"/>
  <c r="J252" i="5"/>
  <c r="Q251" i="5"/>
  <c r="S251" i="5" s="1"/>
  <c r="K251" i="5"/>
  <c r="O250" i="5"/>
  <c r="Q250" i="5" s="1"/>
  <c r="M250" i="5"/>
  <c r="K250" i="5"/>
  <c r="I250" i="5"/>
  <c r="S249" i="5"/>
  <c r="Q249" i="5"/>
  <c r="K249" i="5"/>
  <c r="Q248" i="5"/>
  <c r="S248" i="5" s="1"/>
  <c r="O248" i="5"/>
  <c r="M248" i="5"/>
  <c r="K248" i="5" s="1"/>
  <c r="I248" i="5"/>
  <c r="Q247" i="5"/>
  <c r="S247" i="5" s="1"/>
  <c r="O247" i="5"/>
  <c r="M247" i="5"/>
  <c r="K247" i="5" s="1"/>
  <c r="I247" i="5"/>
  <c r="Q246" i="5"/>
  <c r="S246" i="5" s="1"/>
  <c r="O246" i="5"/>
  <c r="M246" i="5"/>
  <c r="K246" i="5" s="1"/>
  <c r="I246" i="5"/>
  <c r="Q245" i="5"/>
  <c r="S245" i="5" s="1"/>
  <c r="O245" i="5"/>
  <c r="M245" i="5"/>
  <c r="K245" i="5" s="1"/>
  <c r="L244" i="5" s="1"/>
  <c r="I245" i="5"/>
  <c r="N244" i="5"/>
  <c r="J244" i="5"/>
  <c r="Q243" i="5"/>
  <c r="S243" i="5" s="1"/>
  <c r="K243" i="5"/>
  <c r="O242" i="5"/>
  <c r="Q242" i="5" s="1"/>
  <c r="S242" i="5" s="1"/>
  <c r="M242" i="5"/>
  <c r="K242" i="5"/>
  <c r="I242" i="5"/>
  <c r="O241" i="5"/>
  <c r="Q241" i="5" s="1"/>
  <c r="M241" i="5"/>
  <c r="K241" i="5"/>
  <c r="I241" i="5"/>
  <c r="P240" i="5"/>
  <c r="N240" i="5"/>
  <c r="L240" i="5"/>
  <c r="J240" i="5"/>
  <c r="S239" i="5"/>
  <c r="Q239" i="5"/>
  <c r="K239" i="5"/>
  <c r="Q238" i="5"/>
  <c r="S238" i="5" s="1"/>
  <c r="O238" i="5"/>
  <c r="M238" i="5"/>
  <c r="K238" i="5" s="1"/>
  <c r="I238" i="5"/>
  <c r="Q237" i="5"/>
  <c r="S237" i="5" s="1"/>
  <c r="O237" i="5"/>
  <c r="M237" i="5"/>
  <c r="K237" i="5" s="1"/>
  <c r="L234" i="5" s="1"/>
  <c r="I237" i="5"/>
  <c r="J234" i="5" s="1"/>
  <c r="Q236" i="5"/>
  <c r="S236" i="5" s="1"/>
  <c r="K236" i="5"/>
  <c r="O235" i="5"/>
  <c r="Q235" i="5" s="1"/>
  <c r="M235" i="5"/>
  <c r="K235" i="5"/>
  <c r="I235" i="5"/>
  <c r="P234" i="5"/>
  <c r="S233" i="5"/>
  <c r="Q233" i="5"/>
  <c r="K233" i="5"/>
  <c r="Q232" i="5"/>
  <c r="S232" i="5" s="1"/>
  <c r="O232" i="5"/>
  <c r="M232" i="5"/>
  <c r="K232" i="5" s="1"/>
  <c r="L231" i="5" s="1"/>
  <c r="I232" i="5"/>
  <c r="R231" i="5"/>
  <c r="P231" i="5"/>
  <c r="N231" i="5"/>
  <c r="J231" i="5"/>
  <c r="Q226" i="5"/>
  <c r="S226" i="5" s="1"/>
  <c r="T226" i="5" s="1"/>
  <c r="P226" i="5"/>
  <c r="N226" i="5"/>
  <c r="K226" i="5"/>
  <c r="L226" i="5" s="1"/>
  <c r="J226" i="5"/>
  <c r="R225" i="5"/>
  <c r="Q225" i="5"/>
  <c r="S225" i="5" s="1"/>
  <c r="T225" i="5" s="1"/>
  <c r="P225" i="5"/>
  <c r="N225" i="5"/>
  <c r="L225" i="5"/>
  <c r="K225" i="5"/>
  <c r="J225" i="5"/>
  <c r="Q224" i="5"/>
  <c r="S224" i="5" s="1"/>
  <c r="T224" i="5" s="1"/>
  <c r="P224" i="5"/>
  <c r="N224" i="5"/>
  <c r="K224" i="5"/>
  <c r="L224" i="5" s="1"/>
  <c r="J224" i="5"/>
  <c r="R223" i="5"/>
  <c r="Q223" i="5"/>
  <c r="S223" i="5" s="1"/>
  <c r="T223" i="5" s="1"/>
  <c r="P223" i="5"/>
  <c r="N223" i="5"/>
  <c r="L223" i="5"/>
  <c r="K223" i="5"/>
  <c r="J223" i="5"/>
  <c r="Q222" i="5"/>
  <c r="S222" i="5" s="1"/>
  <c r="T222" i="5" s="1"/>
  <c r="P222" i="5"/>
  <c r="N222" i="5"/>
  <c r="K222" i="5"/>
  <c r="L222" i="5" s="1"/>
  <c r="J222" i="5"/>
  <c r="S221" i="5"/>
  <c r="Q221" i="5"/>
  <c r="K221" i="5"/>
  <c r="Q220" i="5"/>
  <c r="S220" i="5" s="1"/>
  <c r="K220" i="5"/>
  <c r="O219" i="5"/>
  <c r="Q219" i="5" s="1"/>
  <c r="M219" i="5"/>
  <c r="K219" i="5"/>
  <c r="I219" i="5"/>
  <c r="S218" i="5"/>
  <c r="Q218" i="5"/>
  <c r="K218" i="5"/>
  <c r="Q217" i="5"/>
  <c r="S217" i="5" s="1"/>
  <c r="K217" i="5"/>
  <c r="S216" i="5"/>
  <c r="Q216" i="5"/>
  <c r="K216" i="5"/>
  <c r="Q215" i="5"/>
  <c r="S215" i="5" s="1"/>
  <c r="K215" i="5"/>
  <c r="S214" i="5"/>
  <c r="Q214" i="5"/>
  <c r="K214" i="5"/>
  <c r="L213" i="5" s="1"/>
  <c r="N213" i="5"/>
  <c r="J213" i="5"/>
  <c r="Q212" i="5"/>
  <c r="S212" i="5" s="1"/>
  <c r="K212" i="5"/>
  <c r="S211" i="5"/>
  <c r="Q211" i="5"/>
  <c r="K211" i="5"/>
  <c r="L210" i="5" s="1"/>
  <c r="L228" i="5" s="1"/>
  <c r="R210" i="5"/>
  <c r="P210" i="5"/>
  <c r="N210" i="5"/>
  <c r="N228" i="5" s="1"/>
  <c r="J210" i="5"/>
  <c r="J228" i="5" s="1"/>
  <c r="Q205" i="5"/>
  <c r="S205" i="5" s="1"/>
  <c r="O205" i="5"/>
  <c r="M205" i="5"/>
  <c r="N204" i="5" s="1"/>
  <c r="N203" i="5" s="1"/>
  <c r="I205" i="5"/>
  <c r="P204" i="5"/>
  <c r="L204" i="5"/>
  <c r="J204" i="5"/>
  <c r="P203" i="5"/>
  <c r="L203" i="5"/>
  <c r="J203" i="5"/>
  <c r="S202" i="5"/>
  <c r="Q202" i="5"/>
  <c r="K202" i="5"/>
  <c r="Q201" i="5"/>
  <c r="S201" i="5" s="1"/>
  <c r="K201" i="5"/>
  <c r="S200" i="5"/>
  <c r="Q200" i="5"/>
  <c r="K200" i="5"/>
  <c r="Q199" i="5"/>
  <c r="S199" i="5" s="1"/>
  <c r="K199" i="5"/>
  <c r="S198" i="5"/>
  <c r="Q198" i="5"/>
  <c r="K198" i="5"/>
  <c r="L197" i="5" s="1"/>
  <c r="L196" i="5" s="1"/>
  <c r="R197" i="5"/>
  <c r="T197" i="5" s="1"/>
  <c r="P197" i="5"/>
  <c r="N197" i="5"/>
  <c r="J197" i="5"/>
  <c r="R196" i="5"/>
  <c r="P196" i="5"/>
  <c r="N196" i="5"/>
  <c r="J196" i="5"/>
  <c r="Q195" i="5"/>
  <c r="S195" i="5" s="1"/>
  <c r="K195" i="5"/>
  <c r="S194" i="5"/>
  <c r="Q194" i="5"/>
  <c r="K194" i="5"/>
  <c r="L193" i="5" s="1"/>
  <c r="L192" i="5" s="1"/>
  <c r="L207" i="5" s="1"/>
  <c r="P193" i="5"/>
  <c r="N193" i="5"/>
  <c r="J193" i="5"/>
  <c r="P192" i="5"/>
  <c r="P207" i="5" s="1"/>
  <c r="N192" i="5"/>
  <c r="J192" i="5"/>
  <c r="J207" i="5" s="1"/>
  <c r="Q186" i="5"/>
  <c r="O186" i="5"/>
  <c r="M186" i="5"/>
  <c r="K186" i="5" s="1"/>
  <c r="I186" i="5"/>
  <c r="Q185" i="5"/>
  <c r="S185" i="5" s="1"/>
  <c r="K185" i="5"/>
  <c r="O184" i="5"/>
  <c r="M184" i="5"/>
  <c r="K184" i="5"/>
  <c r="I184" i="5"/>
  <c r="S183" i="5"/>
  <c r="Q183" i="5"/>
  <c r="K183" i="5"/>
  <c r="Q182" i="5"/>
  <c r="O182" i="5"/>
  <c r="M182" i="5"/>
  <c r="K182" i="5" s="1"/>
  <c r="I182" i="5"/>
  <c r="Q181" i="5"/>
  <c r="O181" i="5"/>
  <c r="M181" i="5"/>
  <c r="K181" i="5" s="1"/>
  <c r="I181" i="5"/>
  <c r="Q180" i="5"/>
  <c r="O180" i="5"/>
  <c r="M180" i="5"/>
  <c r="K180" i="5" s="1"/>
  <c r="I180" i="5"/>
  <c r="Q179" i="5"/>
  <c r="O179" i="5"/>
  <c r="M179" i="5"/>
  <c r="K179" i="5" s="1"/>
  <c r="L178" i="5" s="1"/>
  <c r="I179" i="5"/>
  <c r="J178" i="5"/>
  <c r="O177" i="5"/>
  <c r="Q177" i="5" s="1"/>
  <c r="M177" i="5"/>
  <c r="K177" i="5"/>
  <c r="I177" i="5"/>
  <c r="S176" i="5"/>
  <c r="Q176" i="5"/>
  <c r="K176" i="5"/>
  <c r="Q175" i="5"/>
  <c r="S175" i="5" s="1"/>
  <c r="K175" i="5"/>
  <c r="S174" i="5"/>
  <c r="Q174" i="5"/>
  <c r="K174" i="5"/>
  <c r="L173" i="5" s="1"/>
  <c r="N173" i="5"/>
  <c r="J173" i="5"/>
  <c r="Q172" i="5"/>
  <c r="S172" i="5" s="1"/>
  <c r="K172" i="5"/>
  <c r="S171" i="5"/>
  <c r="Q171" i="5"/>
  <c r="K171" i="5"/>
  <c r="L170" i="5" s="1"/>
  <c r="R170" i="5"/>
  <c r="T170" i="5" s="1"/>
  <c r="P170" i="5"/>
  <c r="N170" i="5"/>
  <c r="J170" i="5"/>
  <c r="J162" i="5" s="1"/>
  <c r="Q169" i="5"/>
  <c r="S169" i="5" s="1"/>
  <c r="K169" i="5"/>
  <c r="O168" i="5"/>
  <c r="Q168" i="5" s="1"/>
  <c r="S168" i="5" s="1"/>
  <c r="M168" i="5"/>
  <c r="K168" i="5"/>
  <c r="I168" i="5"/>
  <c r="O167" i="5"/>
  <c r="Q167" i="5" s="1"/>
  <c r="M167" i="5"/>
  <c r="K167" i="5"/>
  <c r="I167" i="5"/>
  <c r="P166" i="5"/>
  <c r="N166" i="5"/>
  <c r="L166" i="5"/>
  <c r="J166" i="5"/>
  <c r="O165" i="5"/>
  <c r="Q165" i="5" s="1"/>
  <c r="S165" i="5" s="1"/>
  <c r="M165" i="5"/>
  <c r="K165" i="5"/>
  <c r="I165" i="5"/>
  <c r="O164" i="5"/>
  <c r="Q164" i="5" s="1"/>
  <c r="M164" i="5"/>
  <c r="K164" i="5"/>
  <c r="I164" i="5"/>
  <c r="P163" i="5"/>
  <c r="N163" i="5"/>
  <c r="L163" i="5"/>
  <c r="J163" i="5"/>
  <c r="P160" i="5"/>
  <c r="P156" i="5" s="1"/>
  <c r="O160" i="5"/>
  <c r="Q160" i="5" s="1"/>
  <c r="N160" i="5"/>
  <c r="M160" i="5"/>
  <c r="J160" i="5"/>
  <c r="I160" i="5"/>
  <c r="K160" i="5" s="1"/>
  <c r="L160" i="5" s="1"/>
  <c r="S159" i="5"/>
  <c r="Q159" i="5"/>
  <c r="K159" i="5"/>
  <c r="Q158" i="5"/>
  <c r="S158" i="5" s="1"/>
  <c r="O158" i="5"/>
  <c r="M158" i="5"/>
  <c r="K158" i="5" s="1"/>
  <c r="L157" i="5" s="1"/>
  <c r="L156" i="5" s="1"/>
  <c r="I158" i="5"/>
  <c r="R157" i="5"/>
  <c r="T157" i="5" s="1"/>
  <c r="P157" i="5"/>
  <c r="N157" i="5"/>
  <c r="J157" i="5"/>
  <c r="N156" i="5"/>
  <c r="J156" i="5"/>
  <c r="Q154" i="5"/>
  <c r="S154" i="5" s="1"/>
  <c r="O154" i="5"/>
  <c r="M154" i="5"/>
  <c r="K154" i="5" s="1"/>
  <c r="I154" i="5"/>
  <c r="Q153" i="5"/>
  <c r="S153" i="5" s="1"/>
  <c r="O153" i="5"/>
  <c r="M153" i="5"/>
  <c r="K153" i="5" s="1"/>
  <c r="I153" i="5"/>
  <c r="Q152" i="5"/>
  <c r="S152" i="5" s="1"/>
  <c r="O152" i="5"/>
  <c r="M152" i="5"/>
  <c r="K152" i="5" s="1"/>
  <c r="I152" i="5"/>
  <c r="Q151" i="5"/>
  <c r="S151" i="5" s="1"/>
  <c r="O151" i="5"/>
  <c r="M151" i="5"/>
  <c r="K151" i="5" s="1"/>
  <c r="L150" i="5" s="1"/>
  <c r="I151" i="5"/>
  <c r="R150" i="5"/>
  <c r="T150" i="5" s="1"/>
  <c r="P150" i="5"/>
  <c r="N150" i="5"/>
  <c r="J150" i="5"/>
  <c r="Q149" i="5"/>
  <c r="S149" i="5" s="1"/>
  <c r="O149" i="5"/>
  <c r="M149" i="5"/>
  <c r="K149" i="5" s="1"/>
  <c r="I149" i="5"/>
  <c r="Q148" i="5"/>
  <c r="S148" i="5" s="1"/>
  <c r="O148" i="5"/>
  <c r="M148" i="5"/>
  <c r="K148" i="5" s="1"/>
  <c r="I148" i="5"/>
  <c r="Q147" i="5"/>
  <c r="S147" i="5" s="1"/>
  <c r="O147" i="5"/>
  <c r="M147" i="5"/>
  <c r="K147" i="5" s="1"/>
  <c r="L146" i="5" s="1"/>
  <c r="I147" i="5"/>
  <c r="R146" i="5"/>
  <c r="T146" i="5" s="1"/>
  <c r="P146" i="5"/>
  <c r="N146" i="5"/>
  <c r="J146" i="5"/>
  <c r="O145" i="5"/>
  <c r="Q145" i="5" s="1"/>
  <c r="M145" i="5"/>
  <c r="N145" i="5" s="1"/>
  <c r="I145" i="5"/>
  <c r="K145" i="5" s="1"/>
  <c r="L145" i="5" s="1"/>
  <c r="O144" i="5"/>
  <c r="Q144" i="5" s="1"/>
  <c r="M144" i="5"/>
  <c r="N144" i="5" s="1"/>
  <c r="I144" i="5"/>
  <c r="K144" i="5" s="1"/>
  <c r="L144" i="5" s="1"/>
  <c r="O143" i="5"/>
  <c r="Q143" i="5" s="1"/>
  <c r="M143" i="5"/>
  <c r="N143" i="5" s="1"/>
  <c r="I143" i="5"/>
  <c r="K143" i="5" s="1"/>
  <c r="L143" i="5" s="1"/>
  <c r="O142" i="5"/>
  <c r="Q142" i="5" s="1"/>
  <c r="M142" i="5"/>
  <c r="N142" i="5" s="1"/>
  <c r="I142" i="5"/>
  <c r="K142" i="5" s="1"/>
  <c r="L142" i="5" s="1"/>
  <c r="Q141" i="5"/>
  <c r="S141" i="5" s="1"/>
  <c r="O141" i="5"/>
  <c r="M141" i="5"/>
  <c r="K141" i="5" s="1"/>
  <c r="I141" i="5"/>
  <c r="Q140" i="5"/>
  <c r="S140" i="5" s="1"/>
  <c r="O140" i="5"/>
  <c r="M140" i="5"/>
  <c r="K140" i="5" s="1"/>
  <c r="I140" i="5"/>
  <c r="Q139" i="5"/>
  <c r="S139" i="5" s="1"/>
  <c r="O139" i="5"/>
  <c r="M139" i="5"/>
  <c r="K139" i="5" s="1"/>
  <c r="I139" i="5"/>
  <c r="Q138" i="5"/>
  <c r="S138" i="5" s="1"/>
  <c r="O138" i="5"/>
  <c r="M138" i="5"/>
  <c r="K138" i="5" s="1"/>
  <c r="L137" i="5" s="1"/>
  <c r="I138" i="5"/>
  <c r="R137" i="5"/>
  <c r="T137" i="5" s="1"/>
  <c r="P137" i="5"/>
  <c r="N137" i="5"/>
  <c r="J137" i="5"/>
  <c r="Q134" i="5"/>
  <c r="S134" i="5" s="1"/>
  <c r="O134" i="5"/>
  <c r="M134" i="5"/>
  <c r="K134" i="5" s="1"/>
  <c r="I134" i="5"/>
  <c r="Q133" i="5"/>
  <c r="S133" i="5" s="1"/>
  <c r="O133" i="5"/>
  <c r="M133" i="5"/>
  <c r="K133" i="5" s="1"/>
  <c r="L132" i="5" s="1"/>
  <c r="I133" i="5"/>
  <c r="R132" i="5"/>
  <c r="T132" i="5" s="1"/>
  <c r="P132" i="5"/>
  <c r="N132" i="5"/>
  <c r="J132" i="5"/>
  <c r="Q131" i="5"/>
  <c r="S131" i="5" s="1"/>
  <c r="O131" i="5"/>
  <c r="M131" i="5"/>
  <c r="K131" i="5" s="1"/>
  <c r="I131" i="5"/>
  <c r="Q130" i="5"/>
  <c r="S130" i="5" s="1"/>
  <c r="O130" i="5"/>
  <c r="M130" i="5"/>
  <c r="K130" i="5" s="1"/>
  <c r="I130" i="5"/>
  <c r="Q129" i="5"/>
  <c r="S129" i="5" s="1"/>
  <c r="O129" i="5"/>
  <c r="M129" i="5"/>
  <c r="K129" i="5" s="1"/>
  <c r="I129" i="5"/>
  <c r="Q128" i="5"/>
  <c r="S128" i="5" s="1"/>
  <c r="K128" i="5"/>
  <c r="O127" i="5"/>
  <c r="Q127" i="5" s="1"/>
  <c r="M127" i="5"/>
  <c r="K127" i="5"/>
  <c r="I127" i="5"/>
  <c r="S126" i="5"/>
  <c r="Q126" i="5"/>
  <c r="K126" i="5"/>
  <c r="L125" i="5" s="1"/>
  <c r="L124" i="5" s="1"/>
  <c r="N125" i="5"/>
  <c r="J125" i="5"/>
  <c r="N124" i="5"/>
  <c r="J124" i="5"/>
  <c r="Q122" i="5"/>
  <c r="S122" i="5" s="1"/>
  <c r="K122" i="5"/>
  <c r="S121" i="5"/>
  <c r="Q121" i="5"/>
  <c r="K121" i="5"/>
  <c r="L120" i="5" s="1"/>
  <c r="R120" i="5"/>
  <c r="T120" i="5" s="1"/>
  <c r="P120" i="5"/>
  <c r="N120" i="5"/>
  <c r="J120" i="5"/>
  <c r="Q119" i="5"/>
  <c r="S119" i="5" s="1"/>
  <c r="O119" i="5"/>
  <c r="M119" i="5"/>
  <c r="K119" i="5" s="1"/>
  <c r="I119" i="5"/>
  <c r="Q118" i="5"/>
  <c r="S118" i="5" s="1"/>
  <c r="O118" i="5"/>
  <c r="M118" i="5"/>
  <c r="K118" i="5" s="1"/>
  <c r="I118" i="5"/>
  <c r="Q117" i="5"/>
  <c r="S117" i="5" s="1"/>
  <c r="O117" i="5"/>
  <c r="M117" i="5"/>
  <c r="K117" i="5" s="1"/>
  <c r="I117" i="5"/>
  <c r="Q116" i="5"/>
  <c r="S116" i="5" s="1"/>
  <c r="O116" i="5"/>
  <c r="M116" i="5"/>
  <c r="K116" i="5" s="1"/>
  <c r="I116" i="5"/>
  <c r="Q115" i="5"/>
  <c r="S115" i="5" s="1"/>
  <c r="O115" i="5"/>
  <c r="M115" i="5"/>
  <c r="K115" i="5" s="1"/>
  <c r="I115" i="5"/>
  <c r="Q114" i="5"/>
  <c r="S114" i="5" s="1"/>
  <c r="O114" i="5"/>
  <c r="M114" i="5"/>
  <c r="K114" i="5" s="1"/>
  <c r="L113" i="5" s="1"/>
  <c r="I114" i="5"/>
  <c r="R113" i="5"/>
  <c r="T113" i="5" s="1"/>
  <c r="P113" i="5"/>
  <c r="N113" i="5"/>
  <c r="J113" i="5"/>
  <c r="Q112" i="5"/>
  <c r="S112" i="5" s="1"/>
  <c r="O112" i="5"/>
  <c r="M112" i="5"/>
  <c r="K112" i="5" s="1"/>
  <c r="I112" i="5"/>
  <c r="Q111" i="5"/>
  <c r="S111" i="5" s="1"/>
  <c r="O111" i="5"/>
  <c r="M111" i="5"/>
  <c r="K111" i="5" s="1"/>
  <c r="I111" i="5"/>
  <c r="Q110" i="5"/>
  <c r="S110" i="5" s="1"/>
  <c r="O110" i="5"/>
  <c r="M110" i="5"/>
  <c r="K110" i="5" s="1"/>
  <c r="I110" i="5"/>
  <c r="Q109" i="5"/>
  <c r="S109" i="5" s="1"/>
  <c r="O109" i="5"/>
  <c r="M109" i="5"/>
  <c r="K109" i="5" s="1"/>
  <c r="I109" i="5"/>
  <c r="Q108" i="5"/>
  <c r="S108" i="5" s="1"/>
  <c r="O108" i="5"/>
  <c r="M108" i="5"/>
  <c r="K108" i="5" s="1"/>
  <c r="I108" i="5"/>
  <c r="Q107" i="5"/>
  <c r="S107" i="5" s="1"/>
  <c r="O107" i="5"/>
  <c r="M107" i="5"/>
  <c r="K107" i="5" s="1"/>
  <c r="I107" i="5"/>
  <c r="Q106" i="5"/>
  <c r="S106" i="5" s="1"/>
  <c r="O106" i="5"/>
  <c r="M106" i="5"/>
  <c r="K106" i="5" s="1"/>
  <c r="L105" i="5" s="1"/>
  <c r="I106" i="5"/>
  <c r="R105" i="5"/>
  <c r="T105" i="5" s="1"/>
  <c r="P105" i="5"/>
  <c r="N105" i="5"/>
  <c r="J105" i="5"/>
  <c r="R104" i="5"/>
  <c r="P104" i="5"/>
  <c r="N104" i="5"/>
  <c r="J104" i="5"/>
  <c r="Q98" i="5"/>
  <c r="S98" i="5" s="1"/>
  <c r="K98" i="5"/>
  <c r="O97" i="5"/>
  <c r="Q97" i="5" s="1"/>
  <c r="S97" i="5" s="1"/>
  <c r="M97" i="5"/>
  <c r="K97" i="5"/>
  <c r="I97" i="5"/>
  <c r="O96" i="5"/>
  <c r="Q96" i="5" s="1"/>
  <c r="S96" i="5" s="1"/>
  <c r="M96" i="5"/>
  <c r="K96" i="5"/>
  <c r="I96" i="5"/>
  <c r="S95" i="5"/>
  <c r="Q95" i="5"/>
  <c r="K95" i="5"/>
  <c r="Q94" i="5"/>
  <c r="S94" i="5" s="1"/>
  <c r="O94" i="5"/>
  <c r="M94" i="5"/>
  <c r="K94" i="5" s="1"/>
  <c r="I94" i="5"/>
  <c r="Q93" i="5"/>
  <c r="S93" i="5" s="1"/>
  <c r="O93" i="5"/>
  <c r="M93" i="5"/>
  <c r="K93" i="5" s="1"/>
  <c r="L90" i="5" s="1"/>
  <c r="L100" i="5" s="1"/>
  <c r="I93" i="5"/>
  <c r="J90" i="5" s="1"/>
  <c r="J100" i="5" s="1"/>
  <c r="Q92" i="5"/>
  <c r="S92" i="5" s="1"/>
  <c r="K92" i="5"/>
  <c r="O91" i="5"/>
  <c r="Q91" i="5" s="1"/>
  <c r="M91" i="5"/>
  <c r="K91" i="5"/>
  <c r="I91" i="5"/>
  <c r="P90" i="5"/>
  <c r="P100" i="5" s="1"/>
  <c r="O83" i="5"/>
  <c r="Q83" i="5" s="1"/>
  <c r="S83" i="5" s="1"/>
  <c r="M83" i="5"/>
  <c r="K83" i="5"/>
  <c r="I83" i="5"/>
  <c r="O82" i="5"/>
  <c r="Q82" i="5" s="1"/>
  <c r="M82" i="5"/>
  <c r="K82" i="5"/>
  <c r="I82" i="5"/>
  <c r="S81" i="5"/>
  <c r="Q81" i="5"/>
  <c r="K81" i="5"/>
  <c r="Q80" i="5"/>
  <c r="S80" i="5" s="1"/>
  <c r="K80" i="5"/>
  <c r="S79" i="5"/>
  <c r="Q79" i="5"/>
  <c r="K79" i="5"/>
  <c r="Q78" i="5"/>
  <c r="S78" i="5" s="1"/>
  <c r="K78" i="5"/>
  <c r="S77" i="5"/>
  <c r="Q77" i="5"/>
  <c r="K77" i="5"/>
  <c r="L76" i="5" s="1"/>
  <c r="L71" i="5" s="1"/>
  <c r="N76" i="5"/>
  <c r="N71" i="5" s="1"/>
  <c r="J76" i="5"/>
  <c r="J71" i="5" s="1"/>
  <c r="Q74" i="5"/>
  <c r="S74" i="5" s="1"/>
  <c r="K74" i="5"/>
  <c r="O73" i="5"/>
  <c r="Q73" i="5" s="1"/>
  <c r="M73" i="5"/>
  <c r="K73" i="5"/>
  <c r="I73" i="5"/>
  <c r="P72" i="5"/>
  <c r="N72" i="5"/>
  <c r="L72" i="5"/>
  <c r="J72" i="5"/>
  <c r="O69" i="5"/>
  <c r="Q69" i="5" s="1"/>
  <c r="S69" i="5" s="1"/>
  <c r="M69" i="5"/>
  <c r="K69" i="5"/>
  <c r="I69" i="5"/>
  <c r="O68" i="5"/>
  <c r="Q68" i="5" s="1"/>
  <c r="S68" i="5" s="1"/>
  <c r="M68" i="5"/>
  <c r="K68" i="5"/>
  <c r="I68" i="5"/>
  <c r="O67" i="5"/>
  <c r="Q67" i="5" s="1"/>
  <c r="S67" i="5" s="1"/>
  <c r="M67" i="5"/>
  <c r="K67" i="5"/>
  <c r="I67" i="5"/>
  <c r="S66" i="5"/>
  <c r="Q66" i="5"/>
  <c r="K66" i="5"/>
  <c r="Q65" i="5"/>
  <c r="S65" i="5" s="1"/>
  <c r="K65" i="5"/>
  <c r="O64" i="5"/>
  <c r="Q64" i="5" s="1"/>
  <c r="M64" i="5"/>
  <c r="K64" i="5"/>
  <c r="I64" i="5"/>
  <c r="P63" i="5"/>
  <c r="N63" i="5"/>
  <c r="L63" i="5"/>
  <c r="J63" i="5"/>
  <c r="P61" i="5"/>
  <c r="O61" i="5"/>
  <c r="Q61" i="5" s="1"/>
  <c r="N61" i="5"/>
  <c r="M61" i="5"/>
  <c r="J61" i="5"/>
  <c r="I61" i="5"/>
  <c r="K61" i="5" s="1"/>
  <c r="L61" i="5" s="1"/>
  <c r="S59" i="5"/>
  <c r="Q59" i="5"/>
  <c r="K59" i="5"/>
  <c r="Q58" i="5"/>
  <c r="S58" i="5" s="1"/>
  <c r="K58" i="5"/>
  <c r="S57" i="5"/>
  <c r="Q57" i="5"/>
  <c r="K57" i="5"/>
  <c r="L56" i="5" s="1"/>
  <c r="R56" i="5"/>
  <c r="T56" i="5" s="1"/>
  <c r="P56" i="5"/>
  <c r="N56" i="5"/>
  <c r="J56" i="5"/>
  <c r="O54" i="5"/>
  <c r="Q54" i="5" s="1"/>
  <c r="M54" i="5"/>
  <c r="N54" i="5" s="1"/>
  <c r="I54" i="5"/>
  <c r="K54" i="5" s="1"/>
  <c r="L54" i="5" s="1"/>
  <c r="O52" i="5"/>
  <c r="Q52" i="5" s="1"/>
  <c r="M52" i="5"/>
  <c r="N52" i="5" s="1"/>
  <c r="I52" i="5"/>
  <c r="K52" i="5" s="1"/>
  <c r="L52" i="5" s="1"/>
  <c r="O50" i="5"/>
  <c r="Q50" i="5" s="1"/>
  <c r="M50" i="5"/>
  <c r="N50" i="5" s="1"/>
  <c r="I50" i="5"/>
  <c r="K50" i="5" s="1"/>
  <c r="L50" i="5" s="1"/>
  <c r="Q48" i="5"/>
  <c r="S48" i="5" s="1"/>
  <c r="O48" i="5"/>
  <c r="M48" i="5"/>
  <c r="K48" i="5" s="1"/>
  <c r="I48" i="5"/>
  <c r="Q47" i="5"/>
  <c r="S47" i="5" s="1"/>
  <c r="K47" i="5"/>
  <c r="O46" i="5"/>
  <c r="Q46" i="5" s="1"/>
  <c r="S46" i="5" s="1"/>
  <c r="M46" i="5"/>
  <c r="K46" i="5"/>
  <c r="I46" i="5"/>
  <c r="S45" i="5"/>
  <c r="Q45" i="5"/>
  <c r="K45" i="5"/>
  <c r="Q44" i="5"/>
  <c r="S44" i="5" s="1"/>
  <c r="O44" i="5"/>
  <c r="M44" i="5"/>
  <c r="K44" i="5" s="1"/>
  <c r="I44" i="5"/>
  <c r="J41" i="5" s="1"/>
  <c r="Q43" i="5"/>
  <c r="S43" i="5" s="1"/>
  <c r="K43" i="5"/>
  <c r="O42" i="5"/>
  <c r="Q42" i="5" s="1"/>
  <c r="M42" i="5"/>
  <c r="K42" i="5"/>
  <c r="I42" i="5"/>
  <c r="P41" i="5"/>
  <c r="P39" i="5"/>
  <c r="O39" i="5"/>
  <c r="Q39" i="5" s="1"/>
  <c r="N39" i="5"/>
  <c r="M39" i="5"/>
  <c r="J39" i="5"/>
  <c r="I39" i="5"/>
  <c r="K39" i="5" s="1"/>
  <c r="L39" i="5" s="1"/>
  <c r="P37" i="5"/>
  <c r="O37" i="5"/>
  <c r="Q37" i="5" s="1"/>
  <c r="N37" i="5"/>
  <c r="M37" i="5"/>
  <c r="J37" i="5"/>
  <c r="I37" i="5"/>
  <c r="K37" i="5" s="1"/>
  <c r="L37" i="5" s="1"/>
  <c r="S35" i="5"/>
  <c r="Q35" i="5"/>
  <c r="K35" i="5"/>
  <c r="Q34" i="5"/>
  <c r="S34" i="5" s="1"/>
  <c r="O34" i="5"/>
  <c r="M34" i="5"/>
  <c r="K34" i="5" s="1"/>
  <c r="I34" i="5"/>
  <c r="Q33" i="5"/>
  <c r="S33" i="5" s="1"/>
  <c r="O33" i="5"/>
  <c r="M33" i="5"/>
  <c r="K33" i="5" s="1"/>
  <c r="I33" i="5"/>
  <c r="Q32" i="5"/>
  <c r="S32" i="5" s="1"/>
  <c r="K32" i="5"/>
  <c r="S31" i="5"/>
  <c r="Q31" i="5"/>
  <c r="K31" i="5"/>
  <c r="L30" i="5" s="1"/>
  <c r="R30" i="5"/>
  <c r="T30" i="5" s="1"/>
  <c r="P30" i="5"/>
  <c r="N30" i="5"/>
  <c r="J30" i="5"/>
  <c r="O28" i="5"/>
  <c r="Q28" i="5" s="1"/>
  <c r="M28" i="5"/>
  <c r="N28" i="5" s="1"/>
  <c r="I28" i="5"/>
  <c r="K28" i="5" s="1"/>
  <c r="L28" i="5" s="1"/>
  <c r="O26" i="5"/>
  <c r="Q26" i="5" s="1"/>
  <c r="M26" i="5"/>
  <c r="N26" i="5" s="1"/>
  <c r="I26" i="5"/>
  <c r="K26" i="5" s="1"/>
  <c r="L26" i="5" s="1"/>
  <c r="Q24" i="5"/>
  <c r="S24" i="5" s="1"/>
  <c r="O24" i="5"/>
  <c r="M24" i="5"/>
  <c r="K24" i="5" s="1"/>
  <c r="I24" i="5"/>
  <c r="Q23" i="5"/>
  <c r="S23" i="5" s="1"/>
  <c r="O23" i="5"/>
  <c r="M23" i="5"/>
  <c r="K23" i="5" s="1"/>
  <c r="I23" i="5"/>
  <c r="Q22" i="5"/>
  <c r="S22" i="5" s="1"/>
  <c r="O22" i="5"/>
  <c r="M22" i="5"/>
  <c r="K22" i="5" s="1"/>
  <c r="I22" i="5"/>
  <c r="Q21" i="5"/>
  <c r="S21" i="5" s="1"/>
  <c r="O21" i="5"/>
  <c r="M21" i="5"/>
  <c r="K21" i="5" s="1"/>
  <c r="I21" i="5"/>
  <c r="Q20" i="5"/>
  <c r="S20" i="5" s="1"/>
  <c r="O20" i="5"/>
  <c r="M20" i="5"/>
  <c r="K20" i="5" s="1"/>
  <c r="I20" i="5"/>
  <c r="Q19" i="5"/>
  <c r="S19" i="5" s="1"/>
  <c r="O19" i="5"/>
  <c r="M19" i="5"/>
  <c r="K19" i="5" s="1"/>
  <c r="L18" i="5" s="1"/>
  <c r="I19" i="5"/>
  <c r="R18" i="5"/>
  <c r="T18" i="5" s="1"/>
  <c r="P18" i="5"/>
  <c r="N18" i="5"/>
  <c r="J18" i="5"/>
  <c r="S14" i="5"/>
  <c r="S13" i="5"/>
  <c r="S12" i="5"/>
  <c r="T11" i="5"/>
  <c r="R11" i="5"/>
  <c r="P11" i="5"/>
  <c r="N11" i="5"/>
  <c r="L11" i="5"/>
  <c r="J11" i="5"/>
  <c r="S26" i="5" l="1"/>
  <c r="T26" i="5" s="1"/>
  <c r="R26" i="5"/>
  <c r="R37" i="5"/>
  <c r="S37" i="5"/>
  <c r="T37" i="5" s="1"/>
  <c r="R39" i="5"/>
  <c r="S39" i="5"/>
  <c r="T39" i="5" s="1"/>
  <c r="S42" i="5"/>
  <c r="R41" i="5"/>
  <c r="L41" i="5"/>
  <c r="S50" i="5"/>
  <c r="T50" i="5" s="1"/>
  <c r="R50" i="5"/>
  <c r="S54" i="5"/>
  <c r="T54" i="5" s="1"/>
  <c r="R54" i="5"/>
  <c r="S64" i="5"/>
  <c r="R63" i="5"/>
  <c r="T63" i="5" s="1"/>
  <c r="S82" i="5"/>
  <c r="R76" i="5"/>
  <c r="T76" i="5" s="1"/>
  <c r="L104" i="5"/>
  <c r="S127" i="5"/>
  <c r="R125" i="5"/>
  <c r="L136" i="5"/>
  <c r="N136" i="5"/>
  <c r="S143" i="5"/>
  <c r="T143" i="5" s="1"/>
  <c r="R143" i="5"/>
  <c r="S145" i="5"/>
  <c r="T145" i="5" s="1"/>
  <c r="R145" i="5"/>
  <c r="R160" i="5"/>
  <c r="R156" i="5" s="1"/>
  <c r="T156" i="5" s="1"/>
  <c r="S160" i="5"/>
  <c r="T160" i="5" s="1"/>
  <c r="L162" i="5"/>
  <c r="S177" i="5"/>
  <c r="R173" i="5"/>
  <c r="T173" i="5" s="1"/>
  <c r="L17" i="5"/>
  <c r="L86" i="5" s="1"/>
  <c r="S28" i="5"/>
  <c r="T28" i="5" s="1"/>
  <c r="R28" i="5"/>
  <c r="S52" i="5"/>
  <c r="T52" i="5" s="1"/>
  <c r="R52" i="5"/>
  <c r="R61" i="5"/>
  <c r="S61" i="5"/>
  <c r="T61" i="5" s="1"/>
  <c r="S73" i="5"/>
  <c r="R72" i="5"/>
  <c r="S91" i="5"/>
  <c r="R90" i="5"/>
  <c r="S142" i="5"/>
  <c r="T142" i="5" s="1"/>
  <c r="R142" i="5"/>
  <c r="S144" i="5"/>
  <c r="T144" i="5" s="1"/>
  <c r="R144" i="5"/>
  <c r="S164" i="5"/>
  <c r="R163" i="5"/>
  <c r="S167" i="5"/>
  <c r="R166" i="5"/>
  <c r="T166" i="5" s="1"/>
  <c r="J26" i="5"/>
  <c r="P26" i="5"/>
  <c r="J28" i="5"/>
  <c r="P28" i="5"/>
  <c r="N41" i="5"/>
  <c r="N17" i="5" s="1"/>
  <c r="N86" i="5" s="1"/>
  <c r="J50" i="5"/>
  <c r="P50" i="5"/>
  <c r="J52" i="5"/>
  <c r="P52" i="5"/>
  <c r="J54" i="5"/>
  <c r="P54" i="5"/>
  <c r="P76" i="5"/>
  <c r="P71" i="5" s="1"/>
  <c r="N90" i="5"/>
  <c r="N100" i="5" s="1"/>
  <c r="T104" i="5"/>
  <c r="P125" i="5"/>
  <c r="P124" i="5" s="1"/>
  <c r="J142" i="5"/>
  <c r="P142" i="5"/>
  <c r="J143" i="5"/>
  <c r="P143" i="5"/>
  <c r="J144" i="5"/>
  <c r="P144" i="5"/>
  <c r="J145" i="5"/>
  <c r="P145" i="5"/>
  <c r="P173" i="5"/>
  <c r="P162" i="5" s="1"/>
  <c r="N178" i="5"/>
  <c r="N162" i="5" s="1"/>
  <c r="Q184" i="5"/>
  <c r="P178" i="5"/>
  <c r="N207" i="5"/>
  <c r="R193" i="5"/>
  <c r="S219" i="5"/>
  <c r="R213" i="5"/>
  <c r="T213" i="5" s="1"/>
  <c r="L256" i="5"/>
  <c r="S235" i="5"/>
  <c r="R234" i="5"/>
  <c r="S250" i="5"/>
  <c r="R244" i="5"/>
  <c r="T244" i="5" s="1"/>
  <c r="L259" i="5"/>
  <c r="L282" i="5" s="1"/>
  <c r="S271" i="5"/>
  <c r="R270" i="5"/>
  <c r="S279" i="5"/>
  <c r="R278" i="5"/>
  <c r="S179" i="5"/>
  <c r="S180" i="5"/>
  <c r="S181" i="5"/>
  <c r="S182" i="5"/>
  <c r="S186" i="5"/>
  <c r="T196" i="5"/>
  <c r="P228" i="5"/>
  <c r="S241" i="5"/>
  <c r="R240" i="5"/>
  <c r="T240" i="5" s="1"/>
  <c r="S254" i="5"/>
  <c r="T254" i="5" s="1"/>
  <c r="R254" i="5"/>
  <c r="S264" i="5"/>
  <c r="T264" i="5" s="1"/>
  <c r="R264" i="5"/>
  <c r="R259" i="5" s="1"/>
  <c r="R204" i="5"/>
  <c r="T210" i="5"/>
  <c r="P213" i="5"/>
  <c r="R222" i="5"/>
  <c r="R224" i="5"/>
  <c r="R226" i="5"/>
  <c r="T231" i="5"/>
  <c r="N234" i="5"/>
  <c r="N256" i="5" s="1"/>
  <c r="P244" i="5"/>
  <c r="R253" i="5"/>
  <c r="J254" i="5"/>
  <c r="J256" i="5" s="1"/>
  <c r="P254" i="5"/>
  <c r="P256" i="5" s="1"/>
  <c r="J264" i="5"/>
  <c r="J259" i="5" s="1"/>
  <c r="J282" i="5" s="1"/>
  <c r="P264" i="5"/>
  <c r="P259" i="5" s="1"/>
  <c r="P282" i="5" s="1"/>
  <c r="N270" i="5"/>
  <c r="N269" i="5" s="1"/>
  <c r="N282" i="5" s="1"/>
  <c r="R285" i="5"/>
  <c r="R287" i="5"/>
  <c r="R289" i="5"/>
  <c r="T289" i="5" s="1"/>
  <c r="L302" i="5"/>
  <c r="L300" i="5"/>
  <c r="S300" i="5"/>
  <c r="T300" i="5" s="1"/>
  <c r="R302" i="5"/>
  <c r="T302" i="5" s="1"/>
  <c r="L314" i="5"/>
  <c r="P314" i="5"/>
  <c r="Q312" i="5"/>
  <c r="S318" i="5"/>
  <c r="T318" i="5" s="1"/>
  <c r="S341" i="5"/>
  <c r="R340" i="5"/>
  <c r="S319" i="5"/>
  <c r="T319" i="5" s="1"/>
  <c r="R319" i="5"/>
  <c r="R321" i="5" s="1"/>
  <c r="T321" i="5" s="1"/>
  <c r="S348" i="5"/>
  <c r="R346" i="5"/>
  <c r="T346" i="5" s="1"/>
  <c r="S350" i="5"/>
  <c r="Q357" i="5"/>
  <c r="S357" i="5" s="1"/>
  <c r="O356" i="5"/>
  <c r="J319" i="5"/>
  <c r="J321" i="5" s="1"/>
  <c r="J410" i="5" s="1"/>
  <c r="I426" i="5" s="1"/>
  <c r="P319" i="5"/>
  <c r="P321" i="5" s="1"/>
  <c r="N340" i="5"/>
  <c r="P346" i="5"/>
  <c r="Q352" i="5"/>
  <c r="S352" i="5" s="1"/>
  <c r="M356" i="5"/>
  <c r="R360" i="5"/>
  <c r="T360" i="5" s="1"/>
  <c r="L365" i="5"/>
  <c r="S373" i="5"/>
  <c r="R365" i="5"/>
  <c r="T365" i="5" s="1"/>
  <c r="L396" i="5"/>
  <c r="S391" i="5"/>
  <c r="R388" i="5"/>
  <c r="T388" i="5" s="1"/>
  <c r="L402" i="5"/>
  <c r="L408" i="5"/>
  <c r="L424" i="5"/>
  <c r="R413" i="5"/>
  <c r="S414" i="5"/>
  <c r="J376" i="5"/>
  <c r="R402" i="5"/>
  <c r="T402" i="5" s="1"/>
  <c r="S417" i="5"/>
  <c r="R416" i="5"/>
  <c r="T416" i="5" s="1"/>
  <c r="K364" i="5"/>
  <c r="L364" i="5" s="1"/>
  <c r="Q364" i="5"/>
  <c r="S393" i="5"/>
  <c r="T393" i="5" s="1"/>
  <c r="R394" i="5"/>
  <c r="S399" i="5"/>
  <c r="T399" i="5" s="1"/>
  <c r="R400" i="5"/>
  <c r="S405" i="5"/>
  <c r="T405" i="5" s="1"/>
  <c r="R406" i="5"/>
  <c r="R408" i="5" s="1"/>
  <c r="T408" i="5" s="1"/>
  <c r="N361" i="5"/>
  <c r="R361" i="5"/>
  <c r="R379" i="5"/>
  <c r="N188" i="5" l="1"/>
  <c r="P376" i="5"/>
  <c r="P410" i="5" s="1"/>
  <c r="O426" i="5" s="1"/>
  <c r="N297" i="5"/>
  <c r="M304" i="5" s="1"/>
  <c r="R396" i="5"/>
  <c r="T396" i="5" s="1"/>
  <c r="T379" i="5"/>
  <c r="T361" i="5"/>
  <c r="R364" i="5"/>
  <c r="T364" i="5" s="1"/>
  <c r="S364" i="5"/>
  <c r="R424" i="5"/>
  <c r="T424" i="5" s="1"/>
  <c r="T413" i="5"/>
  <c r="P355" i="5"/>
  <c r="Q356" i="5"/>
  <c r="R349" i="5"/>
  <c r="R312" i="5"/>
  <c r="R314" i="5" s="1"/>
  <c r="S312" i="5"/>
  <c r="T312" i="5" s="1"/>
  <c r="T204" i="5"/>
  <c r="R203" i="5"/>
  <c r="T203" i="5" s="1"/>
  <c r="T278" i="5"/>
  <c r="R277" i="5"/>
  <c r="T277" i="5" s="1"/>
  <c r="T270" i="5"/>
  <c r="R269" i="5"/>
  <c r="T269" i="5" s="1"/>
  <c r="T234" i="5"/>
  <c r="T193" i="5"/>
  <c r="R192" i="5"/>
  <c r="P136" i="5"/>
  <c r="P188" i="5" s="1"/>
  <c r="P17" i="5"/>
  <c r="P86" i="5" s="1"/>
  <c r="R100" i="5"/>
  <c r="T100" i="5" s="1"/>
  <c r="T90" i="5"/>
  <c r="R124" i="5"/>
  <c r="T125" i="5"/>
  <c r="L188" i="5"/>
  <c r="L297" i="5" s="1"/>
  <c r="K304" i="5" s="1"/>
  <c r="K430" i="5" s="1"/>
  <c r="T41" i="5"/>
  <c r="R17" i="5"/>
  <c r="T17" i="5" s="1"/>
  <c r="K356" i="5"/>
  <c r="L355" i="5" s="1"/>
  <c r="L376" i="5" s="1"/>
  <c r="L410" i="5" s="1"/>
  <c r="K426" i="5" s="1"/>
  <c r="N355" i="5"/>
  <c r="N376" i="5" s="1"/>
  <c r="N410" i="5" s="1"/>
  <c r="M426" i="5" s="1"/>
  <c r="T340" i="5"/>
  <c r="R295" i="5"/>
  <c r="T295" i="5" s="1"/>
  <c r="T259" i="5"/>
  <c r="R256" i="5"/>
  <c r="T256" i="5" s="1"/>
  <c r="R228" i="5"/>
  <c r="T228" i="5" s="1"/>
  <c r="S184" i="5"/>
  <c r="R178" i="5"/>
  <c r="T178" i="5" s="1"/>
  <c r="J136" i="5"/>
  <c r="J188" i="5" s="1"/>
  <c r="J17" i="5"/>
  <c r="J86" i="5" s="1"/>
  <c r="J297" i="5" s="1"/>
  <c r="I304" i="5" s="1"/>
  <c r="I430" i="5" s="1"/>
  <c r="T163" i="5"/>
  <c r="R162" i="5"/>
  <c r="T162" i="5" s="1"/>
  <c r="R136" i="5"/>
  <c r="T136" i="5" s="1"/>
  <c r="T72" i="5"/>
  <c r="R71" i="5"/>
  <c r="P297" i="5" l="1"/>
  <c r="O304" i="5" s="1"/>
  <c r="O430" i="5" s="1"/>
  <c r="T314" i="5"/>
  <c r="S356" i="5"/>
  <c r="R355" i="5"/>
  <c r="T355" i="5" s="1"/>
  <c r="T71" i="5"/>
  <c r="R86" i="5"/>
  <c r="R282" i="5"/>
  <c r="T282" i="5" s="1"/>
  <c r="T124" i="5"/>
  <c r="R188" i="5"/>
  <c r="T188" i="5" s="1"/>
  <c r="R207" i="5"/>
  <c r="T207" i="5" s="1"/>
  <c r="T192" i="5"/>
  <c r="T349" i="5"/>
  <c r="M430" i="5"/>
  <c r="R376" i="5" l="1"/>
  <c r="R297" i="5"/>
  <c r="T86" i="5"/>
  <c r="G16" i="2"/>
  <c r="F16" i="2"/>
  <c r="E16" i="2"/>
  <c r="D16" i="2"/>
  <c r="C16" i="2"/>
  <c r="B16" i="2"/>
  <c r="G3" i="4"/>
  <c r="F3" i="4"/>
  <c r="E3" i="4"/>
  <c r="D3" i="4"/>
  <c r="C3" i="4"/>
  <c r="B3" i="4"/>
  <c r="H3" i="4" s="1"/>
  <c r="G14" i="2"/>
  <c r="F14" i="2"/>
  <c r="E14" i="2"/>
  <c r="D14" i="2"/>
  <c r="C14" i="2"/>
  <c r="B14" i="2"/>
  <c r="G12" i="2"/>
  <c r="F12" i="2"/>
  <c r="E12" i="2"/>
  <c r="D12" i="2"/>
  <c r="C12" i="2"/>
  <c r="B12" i="2"/>
  <c r="G10" i="2"/>
  <c r="F10" i="2"/>
  <c r="E10" i="2"/>
  <c r="D10" i="2"/>
  <c r="C10" i="2"/>
  <c r="B10" i="2"/>
  <c r="G8" i="2"/>
  <c r="F8" i="2"/>
  <c r="E8" i="2"/>
  <c r="D8" i="2"/>
  <c r="C8" i="2"/>
  <c r="B8" i="2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8" i="1"/>
  <c r="M8" i="1"/>
  <c r="L8" i="1"/>
  <c r="K8" i="1"/>
  <c r="J8" i="1"/>
  <c r="I8" i="1"/>
  <c r="H8" i="1"/>
  <c r="G8" i="1"/>
  <c r="F8" i="1"/>
  <c r="E8" i="1"/>
  <c r="D8" i="1"/>
  <c r="C8" i="1"/>
  <c r="B8" i="1"/>
  <c r="J16" i="3"/>
  <c r="K16" i="3"/>
  <c r="L16" i="3"/>
  <c r="I16" i="3"/>
  <c r="H16" i="3"/>
  <c r="G16" i="3"/>
  <c r="F16" i="3"/>
  <c r="E16" i="3"/>
  <c r="D16" i="3"/>
  <c r="C16" i="3"/>
  <c r="B16" i="3"/>
  <c r="Q304" i="5" l="1"/>
  <c r="T297" i="5"/>
  <c r="T376" i="5"/>
  <c r="R410" i="5"/>
  <c r="O14" i="1"/>
  <c r="B15" i="1" s="1"/>
  <c r="K15" i="1"/>
  <c r="H8" i="2"/>
  <c r="D9" i="2" s="1"/>
  <c r="H10" i="2"/>
  <c r="B11" i="2" s="1"/>
  <c r="H12" i="2"/>
  <c r="D13" i="2" s="1"/>
  <c r="H14" i="2"/>
  <c r="B15" i="2" s="1"/>
  <c r="H16" i="2"/>
  <c r="D17" i="2" s="1"/>
  <c r="O8" i="1"/>
  <c r="C9" i="1" s="1"/>
  <c r="O10" i="1"/>
  <c r="B11" i="1" s="1"/>
  <c r="O12" i="1"/>
  <c r="E13" i="1" s="1"/>
  <c r="M16" i="3"/>
  <c r="D17" i="3" s="1"/>
  <c r="O16" i="1"/>
  <c r="E17" i="1" s="1"/>
  <c r="J14" i="3"/>
  <c r="K14" i="3"/>
  <c r="L14" i="3"/>
  <c r="I14" i="3"/>
  <c r="H14" i="3"/>
  <c r="G14" i="3"/>
  <c r="F14" i="3"/>
  <c r="E14" i="3"/>
  <c r="D14" i="3"/>
  <c r="C14" i="3"/>
  <c r="B14" i="3"/>
  <c r="J12" i="3"/>
  <c r="K12" i="3"/>
  <c r="L12" i="3"/>
  <c r="I12" i="3"/>
  <c r="H12" i="3"/>
  <c r="G12" i="3"/>
  <c r="F12" i="3"/>
  <c r="E12" i="3"/>
  <c r="D12" i="3"/>
  <c r="C12" i="3"/>
  <c r="B12" i="3"/>
  <c r="J10" i="3"/>
  <c r="K10" i="3"/>
  <c r="L10" i="3"/>
  <c r="I10" i="3"/>
  <c r="H10" i="3"/>
  <c r="G10" i="3"/>
  <c r="F10" i="3"/>
  <c r="E10" i="3"/>
  <c r="D10" i="3"/>
  <c r="C10" i="3"/>
  <c r="B10" i="3"/>
  <c r="J8" i="3"/>
  <c r="K8" i="3"/>
  <c r="L8" i="3"/>
  <c r="I8" i="3"/>
  <c r="H8" i="3"/>
  <c r="G8" i="3"/>
  <c r="F8" i="3"/>
  <c r="E8" i="3"/>
  <c r="D8" i="3"/>
  <c r="C8" i="3"/>
  <c r="B8" i="3"/>
  <c r="J6" i="3"/>
  <c r="K6" i="3"/>
  <c r="L6" i="3"/>
  <c r="I6" i="3"/>
  <c r="H6" i="3"/>
  <c r="G6" i="3"/>
  <c r="F6" i="3"/>
  <c r="E6" i="3"/>
  <c r="D6" i="3"/>
  <c r="C6" i="3"/>
  <c r="B6" i="3"/>
  <c r="G6" i="2"/>
  <c r="F6" i="2"/>
  <c r="E6" i="2"/>
  <c r="D6" i="2"/>
  <c r="C6" i="2"/>
  <c r="B6" i="2"/>
  <c r="N6" i="1"/>
  <c r="M6" i="1"/>
  <c r="L6" i="1"/>
  <c r="K6" i="1"/>
  <c r="J6" i="1"/>
  <c r="I6" i="1"/>
  <c r="H6" i="1"/>
  <c r="G6" i="1"/>
  <c r="F6" i="1"/>
  <c r="E6" i="1"/>
  <c r="D6" i="1"/>
  <c r="C6" i="1"/>
  <c r="B6" i="1"/>
  <c r="Q426" i="5" l="1"/>
  <c r="S426" i="5" s="1"/>
  <c r="T410" i="5"/>
  <c r="Q430" i="5"/>
  <c r="S304" i="5"/>
  <c r="C11" i="2"/>
  <c r="G15" i="1"/>
  <c r="H15" i="1"/>
  <c r="C15" i="2"/>
  <c r="D11" i="2"/>
  <c r="N17" i="1"/>
  <c r="F17" i="1"/>
  <c r="C15" i="1"/>
  <c r="H13" i="1"/>
  <c r="N9" i="1"/>
  <c r="F9" i="1"/>
  <c r="G17" i="1"/>
  <c r="L15" i="1"/>
  <c r="D15" i="1"/>
  <c r="K13" i="1"/>
  <c r="C13" i="1"/>
  <c r="I9" i="1"/>
  <c r="J17" i="1"/>
  <c r="B17" i="1"/>
  <c r="L13" i="1"/>
  <c r="D13" i="1"/>
  <c r="J9" i="1"/>
  <c r="B9" i="1"/>
  <c r="K17" i="1"/>
  <c r="C17" i="1"/>
  <c r="G13" i="1"/>
  <c r="M9" i="1"/>
  <c r="E9" i="1"/>
  <c r="G15" i="2"/>
  <c r="G11" i="2"/>
  <c r="D15" i="2"/>
  <c r="E9" i="2"/>
  <c r="I11" i="1"/>
  <c r="E17" i="2"/>
  <c r="E13" i="2"/>
  <c r="M11" i="1"/>
  <c r="E11" i="1"/>
  <c r="I17" i="3"/>
  <c r="E17" i="3"/>
  <c r="F17" i="3"/>
  <c r="F17" i="2"/>
  <c r="B17" i="2"/>
  <c r="F13" i="2"/>
  <c r="B13" i="2"/>
  <c r="F9" i="2"/>
  <c r="B9" i="2"/>
  <c r="L11" i="1"/>
  <c r="H11" i="1"/>
  <c r="D11" i="1"/>
  <c r="J17" i="3"/>
  <c r="H17" i="3"/>
  <c r="G17" i="2"/>
  <c r="C17" i="2"/>
  <c r="E15" i="2"/>
  <c r="G13" i="2"/>
  <c r="C13" i="2"/>
  <c r="E11" i="2"/>
  <c r="G9" i="2"/>
  <c r="C9" i="2"/>
  <c r="L17" i="1"/>
  <c r="H17" i="1"/>
  <c r="D17" i="1"/>
  <c r="M15" i="1"/>
  <c r="I15" i="1"/>
  <c r="E15" i="1"/>
  <c r="N13" i="1"/>
  <c r="J13" i="1"/>
  <c r="F13" i="1"/>
  <c r="B13" i="1"/>
  <c r="K11" i="1"/>
  <c r="G11" i="1"/>
  <c r="C11" i="1"/>
  <c r="L9" i="1"/>
  <c r="H9" i="1"/>
  <c r="D9" i="1"/>
  <c r="K17" i="3"/>
  <c r="G17" i="3"/>
  <c r="C17" i="3"/>
  <c r="B17" i="3"/>
  <c r="F15" i="2"/>
  <c r="F11" i="2"/>
  <c r="M17" i="1"/>
  <c r="I17" i="1"/>
  <c r="N15" i="1"/>
  <c r="J15" i="1"/>
  <c r="F15" i="1"/>
  <c r="M13" i="1"/>
  <c r="I13" i="1"/>
  <c r="N11" i="1"/>
  <c r="J11" i="1"/>
  <c r="F11" i="1"/>
  <c r="K9" i="1"/>
  <c r="G9" i="1"/>
  <c r="L17" i="3"/>
  <c r="M8" i="3"/>
  <c r="E9" i="3" s="1"/>
  <c r="H6" i="2"/>
  <c r="F7" i="2" s="1"/>
  <c r="O6" i="1"/>
  <c r="C7" i="1" s="1"/>
  <c r="M6" i="3"/>
  <c r="H7" i="3" s="1"/>
  <c r="M10" i="3"/>
  <c r="B11" i="3" s="1"/>
  <c r="M12" i="3"/>
  <c r="I13" i="3" s="1"/>
  <c r="M14" i="3"/>
  <c r="F15" i="3" s="1"/>
  <c r="S430" i="5" l="1"/>
  <c r="F13" i="3"/>
  <c r="K7" i="3"/>
  <c r="C7" i="3"/>
  <c r="M17" i="3"/>
  <c r="L13" i="3"/>
  <c r="B13" i="3"/>
  <c r="G7" i="3"/>
  <c r="O9" i="1"/>
  <c r="O15" i="1"/>
  <c r="O17" i="1"/>
  <c r="O11" i="1"/>
  <c r="H11" i="2"/>
  <c r="E7" i="2"/>
  <c r="H15" i="2"/>
  <c r="O13" i="1"/>
  <c r="G15" i="3"/>
  <c r="E11" i="3"/>
  <c r="H9" i="3"/>
  <c r="N7" i="1"/>
  <c r="F7" i="1"/>
  <c r="H9" i="2"/>
  <c r="H13" i="2"/>
  <c r="H15" i="3"/>
  <c r="K13" i="3"/>
  <c r="C13" i="3"/>
  <c r="H11" i="3"/>
  <c r="K9" i="3"/>
  <c r="C9" i="3"/>
  <c r="F7" i="3"/>
  <c r="D7" i="2"/>
  <c r="I7" i="1"/>
  <c r="J15" i="3"/>
  <c r="B15" i="3"/>
  <c r="E13" i="3"/>
  <c r="F11" i="3"/>
  <c r="I9" i="3"/>
  <c r="J7" i="3"/>
  <c r="D7" i="3"/>
  <c r="B7" i="2"/>
  <c r="G7" i="1"/>
  <c r="K15" i="3"/>
  <c r="C15" i="3"/>
  <c r="I11" i="3"/>
  <c r="J9" i="3"/>
  <c r="D9" i="3"/>
  <c r="J7" i="1"/>
  <c r="B7" i="1"/>
  <c r="H17" i="2"/>
  <c r="I15" i="3"/>
  <c r="E15" i="3"/>
  <c r="J13" i="3"/>
  <c r="H13" i="3"/>
  <c r="D13" i="3"/>
  <c r="K11" i="3"/>
  <c r="G11" i="3"/>
  <c r="C11" i="3"/>
  <c r="L9" i="3"/>
  <c r="F9" i="3"/>
  <c r="B9" i="3"/>
  <c r="I7" i="3"/>
  <c r="E7" i="3"/>
  <c r="G7" i="2"/>
  <c r="C7" i="2"/>
  <c r="L7" i="1"/>
  <c r="H7" i="1"/>
  <c r="D7" i="1"/>
  <c r="L15" i="3"/>
  <c r="D15" i="3"/>
  <c r="G13" i="3"/>
  <c r="L11" i="3"/>
  <c r="D11" i="3"/>
  <c r="G9" i="3"/>
  <c r="L7" i="3"/>
  <c r="B7" i="3"/>
  <c r="M7" i="3" s="1"/>
  <c r="M7" i="1"/>
  <c r="E7" i="1"/>
  <c r="J11" i="3"/>
  <c r="K7" i="1"/>
  <c r="M11" i="3" l="1"/>
  <c r="M13" i="3"/>
  <c r="M9" i="3"/>
  <c r="O7" i="1"/>
  <c r="H7" i="2"/>
  <c r="M15" i="3"/>
</calcChain>
</file>

<file path=xl/sharedStrings.xml><?xml version="1.0" encoding="utf-8"?>
<sst xmlns="http://schemas.openxmlformats.org/spreadsheetml/2006/main" count="449" uniqueCount="412">
  <si>
    <t>Előirányzat</t>
  </si>
  <si>
    <t>eredeti</t>
  </si>
  <si>
    <t>Teljesítés 06. 30.</t>
  </si>
  <si>
    <t>Fogl. szem. jutt.</t>
  </si>
  <si>
    <t>Külső szem. jutt.</t>
  </si>
  <si>
    <t>Járulék</t>
  </si>
  <si>
    <t>Étkezés</t>
  </si>
  <si>
    <t>Étkezés ÁFA</t>
  </si>
  <si>
    <t>Közüzem</t>
  </si>
  <si>
    <t>Karbantartás</t>
  </si>
  <si>
    <t>Üzemeltetési sz.</t>
  </si>
  <si>
    <t>Egyéb</t>
  </si>
  <si>
    <t>ÁFA</t>
  </si>
  <si>
    <t>Ellátottak</t>
  </si>
  <si>
    <t>Kisértékű inf. e.</t>
  </si>
  <si>
    <t>Kisértékű gép, b.</t>
  </si>
  <si>
    <t>Felújítás</t>
  </si>
  <si>
    <t>Bérleti díjbev.</t>
  </si>
  <si>
    <t>Étk. díjbevétel</t>
  </si>
  <si>
    <t>Étk. díjbev. ÁFA</t>
  </si>
  <si>
    <t>Önk. tám. műk.</t>
  </si>
  <si>
    <t>Önk. tám. felh.</t>
  </si>
  <si>
    <t>Állami tám. műk.</t>
  </si>
  <si>
    <t>Nagyért. beruh.</t>
  </si>
  <si>
    <t>Beruh. ÁFA</t>
  </si>
  <si>
    <t>Átvett Pénzeszk.</t>
  </si>
  <si>
    <t>Egyéb bevétel</t>
  </si>
  <si>
    <t>Maradvány ig.</t>
  </si>
  <si>
    <t>Összesen bevétel</t>
  </si>
  <si>
    <t>Összesen műk. kiad.</t>
  </si>
  <si>
    <t>Összesen felh. kiad.</t>
  </si>
  <si>
    <t>Anyag és készlet</t>
  </si>
  <si>
    <t>I. módosított (3. hó)</t>
  </si>
  <si>
    <t>II. módosított (4. hó)</t>
  </si>
  <si>
    <t>III. módosított (5. hó)</t>
  </si>
  <si>
    <t>IV-VI. módosított (6. hó)</t>
  </si>
  <si>
    <t>Étk. norm. ÁFÁ-val</t>
  </si>
  <si>
    <t>ÁFA visszatérülés</t>
  </si>
  <si>
    <t>Működési kiadások</t>
  </si>
  <si>
    <t>Felhalmozási kiadások</t>
  </si>
  <si>
    <t>Bevételek</t>
  </si>
  <si>
    <t>Készült: 2015. 09. 16.</t>
  </si>
  <si>
    <t>Felújítás ÁFA</t>
  </si>
  <si>
    <t>Informatikai és komm. szolg.</t>
  </si>
  <si>
    <t>adatok eFt-ban</t>
  </si>
  <si>
    <t>%-os arány</t>
  </si>
  <si>
    <t>Budapest XV. ker. Önkormányzat</t>
  </si>
  <si>
    <t>Intézmény: Gazdasági Működtetési Központ</t>
  </si>
  <si>
    <t>2015. évi I. féléves adatszolgáltatás</t>
  </si>
  <si>
    <t>INTÉZMÉNYI KIADÁSOK</t>
  </si>
  <si>
    <t>Megnevezés</t>
  </si>
  <si>
    <t>2015.évi
eredeti
költségvetés</t>
  </si>
  <si>
    <t>Költségvetés módosítások 2015. 01-06. hó</t>
  </si>
  <si>
    <t>2015. évi 
módosított
előirányzat
(I-VI.hó)</t>
  </si>
  <si>
    <t>2015. I-VI.havi
teljesítés</t>
  </si>
  <si>
    <t>Index
(teljesítés/mód.ei.)</t>
  </si>
  <si>
    <t>költségvetés</t>
  </si>
  <si>
    <t xml:space="preserve"> </t>
  </si>
  <si>
    <t>Engedélyezett álláshelyek száma összesen (fő):</t>
  </si>
  <si>
    <t xml:space="preserve"> -pedagógus/szakmai</t>
  </si>
  <si>
    <t xml:space="preserve"> -technikai</t>
  </si>
  <si>
    <t xml:space="preserve">  -egyéb</t>
  </si>
  <si>
    <t>Személyi juttatások</t>
  </si>
  <si>
    <t>Foglalkoztatottak személyi juttatásai  (05/11)</t>
  </si>
  <si>
    <t>Törvény szerinti illetmények, munkabérek  (05/1101)</t>
  </si>
  <si>
    <t>alapilletmények</t>
  </si>
  <si>
    <t>illetménykiegészítések</t>
  </si>
  <si>
    <t>nyelvpótlékok</t>
  </si>
  <si>
    <t>egyéb kötelező pótlékok</t>
  </si>
  <si>
    <t>egyéb feltételtől függő pótlékok és juttatások</t>
  </si>
  <si>
    <t>egyéb juttatások</t>
  </si>
  <si>
    <t>Normatív jutalmak  (05/1102)</t>
  </si>
  <si>
    <t>Céljuttatás, projektprémium  (05/1103)</t>
  </si>
  <si>
    <t>Készenléti,ügyeleti,helyettesítési díj,túlóra,túlszolgálat (05/1104)</t>
  </si>
  <si>
    <t>készenléti díj</t>
  </si>
  <si>
    <t>ügyeleti díj</t>
  </si>
  <si>
    <t>helyettesítési díj</t>
  </si>
  <si>
    <t>túlóra</t>
  </si>
  <si>
    <t>túlszolgálat</t>
  </si>
  <si>
    <t>Végkielégítés   (05/1105)</t>
  </si>
  <si>
    <t>Jubileumi jutalom  (05/1106)</t>
  </si>
  <si>
    <t>Béren kívüli juttatások  (05/1107)</t>
  </si>
  <si>
    <t>étkezési hozzájárulás</t>
  </si>
  <si>
    <t>üdülési hozzájárulás</t>
  </si>
  <si>
    <t>erzsébet-utalvány</t>
  </si>
  <si>
    <t>széchenyi pihenő kártya</t>
  </si>
  <si>
    <t>iskolakezdési támogatás</t>
  </si>
  <si>
    <t>önkéntes biztosító pénztárakba befizetés</t>
  </si>
  <si>
    <t>egyéb béren kívüli juttatások</t>
  </si>
  <si>
    <t>Ruházati költségtérítés  (05/1108)</t>
  </si>
  <si>
    <t>Közlekedési költségtérítés  (05/1109)</t>
  </si>
  <si>
    <t>Egyéb költségtérítések  (05/1110)</t>
  </si>
  <si>
    <t>Lakhatási támogatások  (05/1111)</t>
  </si>
  <si>
    <t>albérleti díj hozzájárulás</t>
  </si>
  <si>
    <t>családalapítási támogatás</t>
  </si>
  <si>
    <t>letelepedési segély</t>
  </si>
  <si>
    <t>Szociális támogatások  (05/1112)</t>
  </si>
  <si>
    <t>Foglalkoztatottak egyéb személyi juttatásai  (05/1113)</t>
  </si>
  <si>
    <t>belföldi napidíj</t>
  </si>
  <si>
    <t>külföldi napidíj</t>
  </si>
  <si>
    <t>biztosítási díjak</t>
  </si>
  <si>
    <t>kereset-kiegészítés fedezete</t>
  </si>
  <si>
    <t>foglalkoztatottakat megillető munkált.kártérítés, egyéb kieg.</t>
  </si>
  <si>
    <t>egyéb sajátos juttatások</t>
  </si>
  <si>
    <t>Külső személyi juttatások  (05/12)</t>
  </si>
  <si>
    <t>M.végzésre irányuló egyéb jogvisz.-ba nem saját foglalk.fiz.jutt. (05/122)</t>
  </si>
  <si>
    <t>állományba nem tartozók megbízási díja</t>
  </si>
  <si>
    <t>állományba nem tartozók tiszt.díja,szerz.díj.,…</t>
  </si>
  <si>
    <t>Egyéb külső személyi juttatások  (05/123)</t>
  </si>
  <si>
    <t>prémiumévek programban résztvevők juttatásai</t>
  </si>
  <si>
    <t>egyszerűsített foglalk.alá tartozó m.váll.jutt.</t>
  </si>
  <si>
    <t>további munkaviszonyt létesítők juttatásai</t>
  </si>
  <si>
    <t>felmentett munkavállalük egyéb juttatásai</t>
  </si>
  <si>
    <t>nem foglalk.-nak adományozott kitünt.,díj, pénzjut.</t>
  </si>
  <si>
    <t>reprezentációs kiadások</t>
  </si>
  <si>
    <t>egyéb különféle külső személyi juttatások</t>
  </si>
  <si>
    <t>SZEMÉLYI JUTTATÁSOK ÖSSZESEN: (K1.)</t>
  </si>
  <si>
    <t>Munkaadókat terhelő járulékok és szoc.ho.adó</t>
  </si>
  <si>
    <t>M.adókat terhelő járulékok és szoc.hó adó  (05/21)</t>
  </si>
  <si>
    <t>Szociális hozzájárulási adó</t>
  </si>
  <si>
    <t>Egyszerűsített közteherviselési hozzájárulás (EKHO)</t>
  </si>
  <si>
    <t>Egészségügyi hozzájárulás</t>
  </si>
  <si>
    <t>Táppénz hozzájárulás</t>
  </si>
  <si>
    <t>Korkedvezmény-biztosítási járulék</t>
  </si>
  <si>
    <t>Rehabilitációs hozzájárulás</t>
  </si>
  <si>
    <t>Munkáltatót terhelő személyi jövedelemadó</t>
  </si>
  <si>
    <t>Egyéb munkaadókat terhelő járulékok</t>
  </si>
  <si>
    <t>M.AD.TERH.JÁRULÉKOK ÉS SZOC.HÓ ADÓ ÖSSZESEN:</t>
  </si>
  <si>
    <t>Dologi kiadások</t>
  </si>
  <si>
    <t>Készletbeszerzés  (05/31.)</t>
  </si>
  <si>
    <t>Szakmai anyagok beszerzése (05/311)</t>
  </si>
  <si>
    <t xml:space="preserve">gyógyszerbeszerzés </t>
  </si>
  <si>
    <t>vegyszerbeszerzés</t>
  </si>
  <si>
    <t>könyvbeszerzés</t>
  </si>
  <si>
    <t>folyóirat-beszerzés</t>
  </si>
  <si>
    <t>egyéb információhordozó-beszerzés</t>
  </si>
  <si>
    <t>egyéb szakmai készlet</t>
  </si>
  <si>
    <t>egyéb szakmai anyagbeszerzés</t>
  </si>
  <si>
    <t>Üzemeltetési anyagok beszerzése (05/312)</t>
  </si>
  <si>
    <t>élelmiszer-beszerzés</t>
  </si>
  <si>
    <t>irodaszer-,nyomtatványbesz.,sokszor.anyagbesz.</t>
  </si>
  <si>
    <t>tüzelőanyag-beszerzés</t>
  </si>
  <si>
    <t>hajtó- és kenőanyag-beszerzés</t>
  </si>
  <si>
    <t>munkaruha, védőruha, formaruha, egyenruha besz.</t>
  </si>
  <si>
    <t>egyéb üzemeltetési, fenntartási anyagbeszerzés</t>
  </si>
  <si>
    <t>Árubeszerzés (05/313)</t>
  </si>
  <si>
    <t>árubeszerzés</t>
  </si>
  <si>
    <t>göngyölegbeszerzés</t>
  </si>
  <si>
    <t>Kommunikációs szolgáltatások  (05/32)</t>
  </si>
  <si>
    <t>Informatikai szolgáltatások igénybevétele  (05/321)</t>
  </si>
  <si>
    <t>szám.gép,rendsz. tervezési, t.adási,üzembeh.szolg.</t>
  </si>
  <si>
    <t>szám.techn.szoftver,adatbázishoz kapcs.inform.szolg.</t>
  </si>
  <si>
    <t>inform.eszközök,szolg.bérlete, lízingelése</t>
  </si>
  <si>
    <t>inform.eszközök karbantartási szolgáltatása</t>
  </si>
  <si>
    <t>adatátviteli célú távközlési díjak</t>
  </si>
  <si>
    <t>egyéb különféle informatikai szolgáltatás</t>
  </si>
  <si>
    <t>Egyéb kommunikációs szolgáltatások   (05/322)</t>
  </si>
  <si>
    <t>nem adatátviteli célú távközlési díjak</t>
  </si>
  <si>
    <t>egyéb különféle komm.szolgáltatások</t>
  </si>
  <si>
    <t>Szolgáltatási kiadások   (05/33)</t>
  </si>
  <si>
    <t>Közüzemi díjak  (05/331)</t>
  </si>
  <si>
    <t>villamosenergia-szolgáltatási díjak</t>
  </si>
  <si>
    <t>gázenergia-szolgáltatási díjak</t>
  </si>
  <si>
    <t>távhő- és melegvíz-szolgáltatási díjak</t>
  </si>
  <si>
    <t>víz- és csatornadíjak</t>
  </si>
  <si>
    <t>Vásárolt élelmezés   (05/332)</t>
  </si>
  <si>
    <t>Bérleti és lízing díjak  (05/333)</t>
  </si>
  <si>
    <t>Karbantartási, kisjav.szolg.-ok  (05/334)</t>
  </si>
  <si>
    <t>Közvetített szolgáltatások  (05/335)</t>
  </si>
  <si>
    <t>Szakmai tevékenységet segítő szolg.-ok   (05/336)</t>
  </si>
  <si>
    <t>vásárolt közszolgáltatások</t>
  </si>
  <si>
    <t>számlázott szellemi tevékenység</t>
  </si>
  <si>
    <t>egyéb szakmai szolgáltatások</t>
  </si>
  <si>
    <t>Egyéb szolgáltatások   05/337)</t>
  </si>
  <si>
    <t>biztosítási, szolgáltatási díjak</t>
  </si>
  <si>
    <t>pénzügyi, befektetési szolgáltatási díjak</t>
  </si>
  <si>
    <t>szállítási szolgáltatási díjak</t>
  </si>
  <si>
    <t>egyéb üzemeltetési, fenntartási szolgáltatások</t>
  </si>
  <si>
    <t>Kiküldetések, reklám- és propagandakiadások  (05/34)</t>
  </si>
  <si>
    <t>Kiküldésetések  (05/341)</t>
  </si>
  <si>
    <t xml:space="preserve">belföldi kiküldetések </t>
  </si>
  <si>
    <t xml:space="preserve">külföldi kiküldetések </t>
  </si>
  <si>
    <t>Reklám- és propagandakiadások  (05/342)</t>
  </si>
  <si>
    <t>Különféle befizetések és egyéb dologi kiadások  (05/35)</t>
  </si>
  <si>
    <t>Működési célú előzetesen felszámított ált.forg.adó (05/351)</t>
  </si>
  <si>
    <t>működési célú előzetesen felsz.levonható ÁFA étk.</t>
  </si>
  <si>
    <t>működési célú előzetesen le nem vonható ÁFA</t>
  </si>
  <si>
    <t>Fizetendő általános forgalmi adó (05/352)</t>
  </si>
  <si>
    <t>kiszáml.egyenes ad.ért.term.,szolg.áfa befiz.</t>
  </si>
  <si>
    <t>kiszáml.egyenes ad.ért.t.e,imm.jav.áfa befiz.</t>
  </si>
  <si>
    <t>kiszáml.fordított ad.vás.term.,szolg.áfa befiz.</t>
  </si>
  <si>
    <t>Kamatkiadások  (05/353)</t>
  </si>
  <si>
    <t>ÁHT-n belüli kamatkiadások</t>
  </si>
  <si>
    <t>ÁHT-n kívüli kamatkiadások</t>
  </si>
  <si>
    <t>Egyéb pénzügyi műveletek kiadásai  (05/354)</t>
  </si>
  <si>
    <t>valutakészl,devizaszla.Ft-ra történő átvált.real.árf.veszt.</t>
  </si>
  <si>
    <t>hitelv.megt.ért.p.vás.real.árf.veszt.</t>
  </si>
  <si>
    <t>külföldi pénzért.szóló bef.realiz.árf.veszt.</t>
  </si>
  <si>
    <t>egyéb különféle pü-i műveletek kiadásai</t>
  </si>
  <si>
    <t>Egyéb dologi kiadások  (05/355)</t>
  </si>
  <si>
    <t>helyi adók, egyéb vám,illeték és adójell.befiz.</t>
  </si>
  <si>
    <t>díjak, egyéb befizetések</t>
  </si>
  <si>
    <t>késed.kamat,pótlék,kötbér,perktg,egyéb szankc.</t>
  </si>
  <si>
    <t>előző ktgv.évekhez kapcs.műk.bev.utólagos visszafiz.</t>
  </si>
  <si>
    <t>előző ktgv.évekhez kapcs.negatív előj.közh.bev….</t>
  </si>
  <si>
    <t>behajthatatlanná vált adott előlegek</t>
  </si>
  <si>
    <t>vásárolt követelések</t>
  </si>
  <si>
    <t>egyéb különféle dologi kiadások</t>
  </si>
  <si>
    <t>DOLOGI KIADÁSOK ÖSSZESEN:</t>
  </si>
  <si>
    <t>Ellátottak pénzbeli juttatásai</t>
  </si>
  <si>
    <t>Pénzbeli kárpótlások, kártérítések (05/43)</t>
  </si>
  <si>
    <t>Pénzbeli kárpótlások, kártérítések   (05/431)</t>
  </si>
  <si>
    <t>központi alrendszerből nyújtott pénzbeli kárp.,kárt.</t>
  </si>
  <si>
    <t>önkormányzati pénzbeli kárpótl.,kártérítések</t>
  </si>
  <si>
    <t>Intézményi ellátottak pénzbeli juttatásai (05/47)</t>
  </si>
  <si>
    <t>Intézményi ellátottak pénzbeli juttatásai (05/471)</t>
  </si>
  <si>
    <t>állami gondozásban levők pénzbeli jutt.</t>
  </si>
  <si>
    <t>középfokú oktatásban résztvevők pénzbeli jutt.</t>
  </si>
  <si>
    <t>felsőfokú oktatásban résztvevők pénzbeli jutt.</t>
  </si>
  <si>
    <t>felnőttoktatásban résztvevők pénzbeli jutt.</t>
  </si>
  <si>
    <t>egyéb pénzbeli juttatások</t>
  </si>
  <si>
    <t>Egyéb nem intézményi ellátások (05/48)</t>
  </si>
  <si>
    <t>Önk. által nyújtott egyéb természetb. ellát. (05/4813)</t>
  </si>
  <si>
    <t>rászorultságtól függő normatív kedvezmények</t>
  </si>
  <si>
    <t>ELLÁTOTTAK PÉNZBELI JUTTATÁSAI ÖSSZESEN:</t>
  </si>
  <si>
    <t>Egyéb működési célú kiadások</t>
  </si>
  <si>
    <t>Nemzetközi kötelezettségek  (05/501)</t>
  </si>
  <si>
    <t>EU-s kötelezettségek</t>
  </si>
  <si>
    <t>egyéb nemzetközi kötelezettségek</t>
  </si>
  <si>
    <t>Elvonások és befizetések (05/502)</t>
  </si>
  <si>
    <t>ktgvetési maradvány visszafizetése</t>
  </si>
  <si>
    <t>irányító (felügyeleti) szerv javára telj.egyéb befiz.</t>
  </si>
  <si>
    <t>felhasználásra nem engedélyezett többletbev.befiz.</t>
  </si>
  <si>
    <t>bevételek meghatározott köre utáni befizetés</t>
  </si>
  <si>
    <t>vállalkozási maradvány utáni befizetés</t>
  </si>
  <si>
    <t>munkahelyvédelmi akciótervvel összefüggő befiz.</t>
  </si>
  <si>
    <t>köznev.intézmények műktet.-hez kapcs.önk.befiz.</t>
  </si>
  <si>
    <t>egyéb elvonások és befizetések</t>
  </si>
  <si>
    <t>Műk.célú visszatér.tám.,kölcs.nyújtása ÁHT-n belülre (05/504)</t>
  </si>
  <si>
    <t>Műk.célú visszatér.tám.,kölcs.törlesztése ÁHT-n belülre (05/505)</t>
  </si>
  <si>
    <t>Egyéb működési célú támogatások ÁHT-n belülre (05/506)</t>
  </si>
  <si>
    <t>Műk.célú visszatér.tám.,kölcs.nyújtása ÁHT-n kívülre (05/508)</t>
  </si>
  <si>
    <t>Egyéb működési célú támogatások ÁHT-n kívülre (05/511)</t>
  </si>
  <si>
    <t>EGYÉB MŰKÖDÉSI CÉLÚ KIADÁSOK ÖSSZESEN:</t>
  </si>
  <si>
    <t>Beruházások</t>
  </si>
  <si>
    <t>Immat.javak beszerzése,létesítése (05/611)</t>
  </si>
  <si>
    <t>vagyoni értékű jogok beszerzése</t>
  </si>
  <si>
    <t>szellemi termékek beszerzése, létesítése</t>
  </si>
  <si>
    <t>Ingatlanok beszerzése, létesítése  (05/621)</t>
  </si>
  <si>
    <t>termőföld beszerzés</t>
  </si>
  <si>
    <t>telkek beszerzése</t>
  </si>
  <si>
    <t>épület beszerzés, létesítés</t>
  </si>
  <si>
    <t>egyéb építmény beszerzés, létesítés</t>
  </si>
  <si>
    <t>ingatlanhoz kapcsolódó vagyoni értékű jogok besz.</t>
  </si>
  <si>
    <t>Informatikai eszközök beszerzése,létesítése  (05/631)</t>
  </si>
  <si>
    <t>informatikai gép,ber., és felszer. beszerzés, létesítés</t>
  </si>
  <si>
    <t>kisértékű inform.gép,ber.,és felszer.beszerz.,lét.</t>
  </si>
  <si>
    <t>nem egyedi megrendelésre készült szoftverterm.besz.</t>
  </si>
  <si>
    <t>Egyéb tárgyi eszközök beszerzése, létesítése (05/641)</t>
  </si>
  <si>
    <t>egyéb gép,berend.,felszer. beszerzés, létesítés</t>
  </si>
  <si>
    <t>kisértékű egyéb gép,berend.,felszer. beszerz.,létes.</t>
  </si>
  <si>
    <t>kulturális javak beszerzése, létesítése</t>
  </si>
  <si>
    <t>hangszer beszerzés, létesítés</t>
  </si>
  <si>
    <t>egyéb, állományba vett,ért.nem csökk.eszk.besz.,lét.</t>
  </si>
  <si>
    <t>jármű beszerzés, létesítés</t>
  </si>
  <si>
    <t>tenyészállat beszerzés, létesítés</t>
  </si>
  <si>
    <t>Részesedések beszerzése  (05/651)</t>
  </si>
  <si>
    <t>Meglévő részesedések növeléséhez kapcs.kiadások (05/661)</t>
  </si>
  <si>
    <t>Beruházási célú előzetesen felsz.ált.forg.adó (05/671)</t>
  </si>
  <si>
    <t>BERUHÁZÁSOK ÖSSZESEN:</t>
  </si>
  <si>
    <t>Felújítások</t>
  </si>
  <si>
    <t>Ingatlanok felújítása (05/711)</t>
  </si>
  <si>
    <t>Épület felújítás (05/7113)</t>
  </si>
  <si>
    <t>lakóépület felújítása</t>
  </si>
  <si>
    <t>értékét nem csökkentő,műemléki véd.ép.felúj.</t>
  </si>
  <si>
    <t>egyéb épület felújítása</t>
  </si>
  <si>
    <t>Egyéb építmény felújítása (05/7114)</t>
  </si>
  <si>
    <t>Informatikai eszközök felújítása (05/72)</t>
  </si>
  <si>
    <t>Informatikai eszközök felújítása  (05/721)</t>
  </si>
  <si>
    <t>informatikai eszköz felújítása</t>
  </si>
  <si>
    <t>nem egyedi megrendelésre készült szoftv.term.felúj.</t>
  </si>
  <si>
    <t>Egyéb tárgyi eszközök felújítása (05/73)</t>
  </si>
  <si>
    <t>Egyéb tárgyi eszközök felújítása  (05/731)</t>
  </si>
  <si>
    <t>egyéb gép, berendezés és felszerelés felújítása</t>
  </si>
  <si>
    <t>kulturális javak felújítása</t>
  </si>
  <si>
    <t>hangszer felújítása</t>
  </si>
  <si>
    <t>egyéb, állományba vett,értékét nem csökk.eszk.felúj.</t>
  </si>
  <si>
    <t>jármű felújítása</t>
  </si>
  <si>
    <t>tenyészállat felújítása</t>
  </si>
  <si>
    <t>Felújítási célú előzetesen felszámított általános forg.adó (05/74)</t>
  </si>
  <si>
    <t>Felúj.célú előzetesen felsz.ált.forg.adó (05/741)</t>
  </si>
  <si>
    <t>felújítási célú előzetesen felsz.levonható ÁFA</t>
  </si>
  <si>
    <t>felújítási célú előzetesen le nem vonható ÁFA</t>
  </si>
  <si>
    <t>FELÚJÍTÁSOK ÖSSZESEN:</t>
  </si>
  <si>
    <t>Egyéb felhalmozási célú kiadások</t>
  </si>
  <si>
    <t>Felh.célú visszatér.tám.,kölcs.nyújtása ÁHT-n belülre (05/821)</t>
  </si>
  <si>
    <t>Felh.célú visszatér.tám.,kölcs.törlesztése ÁHT-n belülre (05/831)</t>
  </si>
  <si>
    <t>Egyéb felhalm.célú támogatások ÁHT-n belülre  (05/841)</t>
  </si>
  <si>
    <t>Felh.célú visszatér.tám.,kölcs.nyújtása ÁHT-n kívülre (05/861)</t>
  </si>
  <si>
    <t>Lakástámogatás (05/871)</t>
  </si>
  <si>
    <t>foglalkoztatottak lakásép.,lak.vás.végl.jell.munk.tám.</t>
  </si>
  <si>
    <t>helyi önk.helyi lakásépítési,lakásvásárlási tám.</t>
  </si>
  <si>
    <t>egyéb lakástámogatás</t>
  </si>
  <si>
    <t>Egyéb felhalm.célú támogatások ÁHT-n kívülre (05/881)</t>
  </si>
  <si>
    <t>EGYÉB FELHALMOZÁSI CÉLÚ KIADÁSOK ÖSSZESEN:</t>
  </si>
  <si>
    <t>KÖLTSÉGVETÉSI KIADÁSOK MINDÖSSZESEN: (K1-8.)</t>
  </si>
  <si>
    <t>Finanszírozási kiadások</t>
  </si>
  <si>
    <t>Pénzeszközök betétként elhelyezése  (05/916)</t>
  </si>
  <si>
    <t>FINANSZÍROZÁSI KIADÁSOK MINDÖSSZESEN:</t>
  </si>
  <si>
    <t>KIADÁSOK MINDÖSSZESEN:</t>
  </si>
  <si>
    <r>
      <t xml:space="preserve">    </t>
    </r>
    <r>
      <rPr>
        <b/>
        <i/>
        <u/>
        <sz val="12"/>
        <rFont val="Arial CE"/>
        <family val="2"/>
        <charset val="238"/>
      </rPr>
      <t xml:space="preserve"> INTÉZMÉNYI BEVÉTELEK</t>
    </r>
  </si>
  <si>
    <t>Működési célú támogatások államháztartáson belülről</t>
  </si>
  <si>
    <t>Műk.célú visszatér.tám.,kölcs.visszatér.ÁHT-n belülről (09/141)</t>
  </si>
  <si>
    <t>Műk.célú visszatér.tám.,kölcs.igénybevétele ÁHT-n belülről (09/151)</t>
  </si>
  <si>
    <t>Egyéb működési célú támogatások bev.ÁHT-n belülről (09/161)</t>
  </si>
  <si>
    <t>MŰKÖDÉSI CÉLÚ TÁM. ÁHT-N BELÜLRŐL ÖSSZESEN:</t>
  </si>
  <si>
    <t>Felhalmozási célú támogatások államháztartáson belülről</t>
  </si>
  <si>
    <t>Felhalm.célú visszatér.tám.,kölcs.visszatér.ÁHT-n belülről (09/231)</t>
  </si>
  <si>
    <t>Felhalm.célú visszatér.tám.,kölcs.igénybevétele ÁHT-n belülről (09/241)</t>
  </si>
  <si>
    <t>Egyéb felhalm.célú támogatások bev.ÁHT-n belülről (09/251)</t>
  </si>
  <si>
    <t>FELHALM. CÉLÚ TÁM. ÁHT-N BELÜLRŐL ÖSSZESEN:</t>
  </si>
  <si>
    <t>Közhatalmi bevételek</t>
  </si>
  <si>
    <t>Egyéb közhatalmi bevételek (09/361)</t>
  </si>
  <si>
    <t xml:space="preserve">igazgatási szolgáltatási díjak </t>
  </si>
  <si>
    <t>eljárási illetékek</t>
  </si>
  <si>
    <t>kárenyhítési hozzájárulás</t>
  </si>
  <si>
    <t>központi költségvetési szerveket megillető bírságok</t>
  </si>
  <si>
    <t>központi adópótlék, adó- és járulékbírság</t>
  </si>
  <si>
    <t>egyéb központi közhatalmi bevételek</t>
  </si>
  <si>
    <t>KÖZHATALMI BEVÉTELEK ÖSSZESEN:</t>
  </si>
  <si>
    <t>Működési bevételek</t>
  </si>
  <si>
    <t>Áru- és készletértékesítés ellenértéke  (09/401)</t>
  </si>
  <si>
    <t>áru- és készletértékesítés</t>
  </si>
  <si>
    <t>követelés fejében átvett készletek értékesítése</t>
  </si>
  <si>
    <t>immat.javak,tárgyi eszk. közül átsorolt készletek ért.</t>
  </si>
  <si>
    <t>egyéb készletek értékesítése</t>
  </si>
  <si>
    <t>Szolgáltatások ellenértéke  (09/402)</t>
  </si>
  <si>
    <t>alkalmazottak étkezési térítési díjbevételei</t>
  </si>
  <si>
    <t>étkezési szolgáltatások díjbevételei</t>
  </si>
  <si>
    <t>bérleti és lízing díjbevétel</t>
  </si>
  <si>
    <t>út használati díj, pótdíj,elektronikus útdíj</t>
  </si>
  <si>
    <t>egyéb szolgáltatások nyújtása miatti bevételek</t>
  </si>
  <si>
    <t>Közvetített szolgáltatások értéke  (09/403)</t>
  </si>
  <si>
    <t>ÁHT-n belülre továbbszámlázott közvetített szolg.</t>
  </si>
  <si>
    <t>ÁHT-n kívülre továbbszámlázott közvetített szolg.</t>
  </si>
  <si>
    <t>Ellátási díjak  (09/405)</t>
  </si>
  <si>
    <t>intézményi ellátási díjak</t>
  </si>
  <si>
    <t>intézményi ellátási díjak - Étkezés</t>
  </si>
  <si>
    <t>normatív kedvezmény bevétel</t>
  </si>
  <si>
    <t>tanulók, hallgatók által fizetett ktgtérítés, díj</t>
  </si>
  <si>
    <t>egyéb ellátási díjak</t>
  </si>
  <si>
    <t>Kiszámlázott általános forgalmi adó   (09/406)</t>
  </si>
  <si>
    <t>kiszámlázott levonható (étkezési) ÁFA</t>
  </si>
  <si>
    <t>normatív kedvezmény bevétel ÁFA</t>
  </si>
  <si>
    <t>kiszámlázott egyenes adózású ért.term.,szolg.ÁFA</t>
  </si>
  <si>
    <t>kiszámlázott egyenes adózású ért.t.e.,immat.j.ÁFA</t>
  </si>
  <si>
    <t>Általános forgalmi adó visszatérítése  (09/407)</t>
  </si>
  <si>
    <t>Kamatbevételek   (09/408)</t>
  </si>
  <si>
    <t>ÁHT-n belülről kapott kamatbevételek</t>
  </si>
  <si>
    <t>ÁHT-n kívülről kapott kamatbevételek</t>
  </si>
  <si>
    <t>Egyéb pénzügyi műveletek bevételei  (09/409)</t>
  </si>
  <si>
    <t>Egyéb működési bevételek  (09/410)</t>
  </si>
  <si>
    <t>foglalkoztatott,ellátott,hallg.,tanuló kártérítési bev.</t>
  </si>
  <si>
    <t>biztosítók által fizetett kártérítési bevételek</t>
  </si>
  <si>
    <t>egyéb kártérítési bevételek</t>
  </si>
  <si>
    <t>EU-s ktgvetésből teljesített ktg-visszatér.,utól.egyéb t.</t>
  </si>
  <si>
    <t>adók módjára behajt.köztart.végrehajt.ktg.visszatér.,önrev.</t>
  </si>
  <si>
    <t>egyéb ktgv.-visszatér.,utólagos egyéb tér.bev.</t>
  </si>
  <si>
    <t>kincstári számlák díj-,rend.tart.díjbevétele</t>
  </si>
  <si>
    <t>következő évben személyi jutt.,azok közterh.,dologi visszatér.</t>
  </si>
  <si>
    <t>egyéb különféle működési bevételek</t>
  </si>
  <si>
    <t>MŰKÖDÉSI BEVÉTELEK  ÖSSZESEN:</t>
  </si>
  <si>
    <t>Felhalmozási bevételek</t>
  </si>
  <si>
    <t>Immateriális javak értékesítése  (09/511)</t>
  </si>
  <si>
    <t>kibocsátási egységek értékesítése</t>
  </si>
  <si>
    <t>kiotói egységek értékesítése</t>
  </si>
  <si>
    <t>egyéb immat.javak értékesítése</t>
  </si>
  <si>
    <t>Ingatlanok értékesítése  (09/521)</t>
  </si>
  <si>
    <t>termőföld értékesítés</t>
  </si>
  <si>
    <t>telkek értékesítése</t>
  </si>
  <si>
    <t>épületek értékesítése</t>
  </si>
  <si>
    <t>egyéb építmények értékesítése</t>
  </si>
  <si>
    <t>Egyéb tárgyi eszközök értékesítése  (09/531)</t>
  </si>
  <si>
    <t>informatikai eszközök értékesítése</t>
  </si>
  <si>
    <t>egyéb gép,berend. és felszer. értékesítése</t>
  </si>
  <si>
    <t>jármű értékesítése</t>
  </si>
  <si>
    <t>tenyészállat értékesítése</t>
  </si>
  <si>
    <t>Részesedések értékesítése  (09/541)</t>
  </si>
  <si>
    <t>Részesedések megszűnéséhez kapcsolódó bevételek (09/551)</t>
  </si>
  <si>
    <t>FELHALMOZÁSI  BEVÉTELEK  ÖSSZESEN:</t>
  </si>
  <si>
    <t>Működési célú átvett pénzeszközök</t>
  </si>
  <si>
    <t>Műk.célú visszatér.tám.,kölcs.visszatér.ÁHT-n kívülről (09/621)</t>
  </si>
  <si>
    <t>Egyéb működési célú átvett pénzeszközök (09/631)</t>
  </si>
  <si>
    <t>MŰKÖDÉSI CÉLÚ ÁTVETT PÉNZESZKÖZÖK ÖSSZESEN:</t>
  </si>
  <si>
    <t>Felhalmozási célú átvett pénzeszközök</t>
  </si>
  <si>
    <t>Felhalm.célú visszatér.tám.,kölcs.visszatér.ÁHT-n kívülről (09/721)</t>
  </si>
  <si>
    <t>Egyéb felhalmozási célú átvett pénzeszközök (09/731)</t>
  </si>
  <si>
    <t>FELHALM.CÉLÚ ÁTVETT PÉNZESZKÖZÖK ÖSSZESEN:</t>
  </si>
  <si>
    <t>KÖLTSÉGVETÉSI BEVÉTELEK MINDÖSSZESEN</t>
  </si>
  <si>
    <t>Finanszírozási bevételek</t>
  </si>
  <si>
    <t>Maradvány igénybevétele  (09/813)</t>
  </si>
  <si>
    <t>Előző év ktgvetési maradványának igénybevétele</t>
  </si>
  <si>
    <t>Előző év vállalkozási maradványának igénybevétele</t>
  </si>
  <si>
    <t>Központi támogatás  (09/816)</t>
  </si>
  <si>
    <t>működési célú támogatás</t>
  </si>
  <si>
    <t>felhalmozsái célú támogatás</t>
  </si>
  <si>
    <t>Irányító szervi támogatás  (09/816)</t>
  </si>
  <si>
    <t>felhalmozási célú támogatás</t>
  </si>
  <si>
    <t>Betétek megszüntetése (09/817)</t>
  </si>
  <si>
    <t>FINANSZÍROZÁSI  BEVÉTELEK MINDÖSSZESEN</t>
  </si>
  <si>
    <t>BEVÉTELEK  MINDÖSSZESEN:</t>
  </si>
  <si>
    <t>KONTROLL: Kiadás-bevétel egyenlege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</si>
</sst>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6"/>
      <color indexed="10"/>
      <name val="Arial CE"/>
      <charset val="238"/>
    </font>
    <font>
      <b/>
      <sz val="14"/>
      <color indexed="8"/>
      <name val="Arial CE"/>
      <family val="2"/>
      <charset val="238"/>
    </font>
    <font>
      <b/>
      <i/>
      <u/>
      <sz val="14"/>
      <color indexed="8"/>
      <name val="Arial CE"/>
      <family val="2"/>
      <charset val="238"/>
    </font>
    <font>
      <b/>
      <i/>
      <u/>
      <sz val="12"/>
      <color indexed="8"/>
      <name val="Arial CE"/>
      <charset val="238"/>
    </font>
    <font>
      <i/>
      <u/>
      <sz val="12"/>
      <color indexed="8"/>
      <name val="Arial CE"/>
      <family val="2"/>
      <charset val="238"/>
    </font>
    <font>
      <sz val="12"/>
      <color indexed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9"/>
      <color indexed="39"/>
      <name val="Arial CE"/>
      <family val="2"/>
      <charset val="238"/>
    </font>
    <font>
      <sz val="10"/>
      <color rgb="FFFF0000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i/>
      <sz val="9"/>
      <color indexed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12"/>
      <name val="Arial CE"/>
      <family val="2"/>
      <charset val="238"/>
    </font>
    <font>
      <sz val="9"/>
      <color indexed="8"/>
      <name val="Arial CE"/>
      <family val="2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39"/>
      <name val="Arial CE"/>
      <family val="2"/>
      <charset val="238"/>
    </font>
    <font>
      <sz val="9"/>
      <color indexed="12"/>
      <name val="Arial CE"/>
      <family val="2"/>
      <charset val="238"/>
    </font>
    <font>
      <sz val="10"/>
      <color indexed="39"/>
      <name val="Arial CE"/>
      <family val="2"/>
      <charset val="238"/>
    </font>
    <font>
      <b/>
      <sz val="10"/>
      <color indexed="12"/>
      <name val="Arial CE"/>
      <charset val="238"/>
    </font>
    <font>
      <sz val="8"/>
      <name val="Arial CE"/>
      <charset val="238"/>
    </font>
    <font>
      <b/>
      <i/>
      <sz val="9"/>
      <color indexed="10"/>
      <name val="Arial CE"/>
      <family val="2"/>
      <charset val="238"/>
    </font>
    <font>
      <sz val="8"/>
      <color indexed="39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Arial CE"/>
      <charset val="238"/>
    </font>
    <font>
      <b/>
      <sz val="11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sz val="9"/>
      <color indexed="12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b/>
      <sz val="12"/>
      <color indexed="8"/>
      <name val="Arial CE"/>
      <charset val="238"/>
    </font>
    <font>
      <i/>
      <sz val="10"/>
      <color indexed="39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sz val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i/>
      <sz val="9"/>
      <color indexed="39"/>
      <name val="Arial CE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3">
    <xf numFmtId="0" fontId="0" fillId="0" borderId="0" xfId="0"/>
    <xf numFmtId="3" fontId="0" fillId="0" borderId="1" xfId="0" applyNumberFormat="1" applyBorder="1"/>
    <xf numFmtId="0" fontId="2" fillId="0" borderId="0" xfId="0" applyFont="1"/>
    <xf numFmtId="0" fontId="2" fillId="0" borderId="2" xfId="0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2" fillId="0" borderId="5" xfId="0" applyFont="1" applyBorder="1" applyAlignment="1">
      <alignment horizontal="left" vertical="center" wrapText="1"/>
    </xf>
    <xf numFmtId="10" fontId="2" fillId="0" borderId="6" xfId="0" applyNumberFormat="1" applyFont="1" applyBorder="1"/>
    <xf numFmtId="164" fontId="2" fillId="0" borderId="7" xfId="0" applyNumberFormat="1" applyFont="1" applyBorder="1"/>
    <xf numFmtId="0" fontId="2" fillId="0" borderId="11" xfId="0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0" fontId="2" fillId="0" borderId="8" xfId="0" applyFont="1" applyBorder="1" applyAlignment="1">
      <alignment horizontal="left" vertical="center" wrapText="1"/>
    </xf>
    <xf numFmtId="10" fontId="2" fillId="0" borderId="9" xfId="0" applyNumberFormat="1" applyFont="1" applyBorder="1"/>
    <xf numFmtId="164" fontId="2" fillId="0" borderId="10" xfId="0" applyNumberFormat="1" applyFont="1" applyBorder="1"/>
    <xf numFmtId="0" fontId="1" fillId="0" borderId="0" xfId="0" applyFont="1" applyAlignment="1"/>
    <xf numFmtId="10" fontId="2" fillId="0" borderId="7" xfId="0" applyNumberFormat="1" applyFont="1" applyBorder="1"/>
    <xf numFmtId="10" fontId="2" fillId="0" borderId="10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1" applyFont="1"/>
    <xf numFmtId="0" fontId="6" fillId="0" borderId="0" xfId="1" applyFont="1"/>
    <xf numFmtId="0" fontId="4" fillId="0" borderId="0" xfId="1"/>
    <xf numFmtId="0" fontId="7" fillId="0" borderId="0" xfId="1" applyFont="1"/>
    <xf numFmtId="0" fontId="4" fillId="0" borderId="0" xfId="1" applyAlignment="1">
      <alignment horizontal="centerContinuous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4" fillId="0" borderId="0" xfId="1" applyBorder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3" fillId="0" borderId="14" xfId="1" applyFont="1" applyBorder="1" applyAlignment="1">
      <alignment horizontal="center" vertical="center"/>
    </xf>
    <xf numFmtId="0" fontId="4" fillId="0" borderId="15" xfId="1" applyBorder="1" applyAlignment="1">
      <alignment vertical="center"/>
    </xf>
    <xf numFmtId="0" fontId="4" fillId="0" borderId="16" xfId="1" applyBorder="1" applyAlignment="1">
      <alignment vertical="center"/>
    </xf>
    <xf numFmtId="3" fontId="14" fillId="0" borderId="14" xfId="1" applyNumberFormat="1" applyFont="1" applyBorder="1" applyAlignment="1">
      <alignment horizontal="center" vertical="center" wrapText="1"/>
    </xf>
    <xf numFmtId="0" fontId="4" fillId="0" borderId="17" xfId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4" fillId="0" borderId="18" xfId="1" applyBorder="1" applyAlignment="1">
      <alignment vertical="center"/>
    </xf>
    <xf numFmtId="0" fontId="4" fillId="0" borderId="19" xfId="1" applyBorder="1" applyAlignment="1">
      <alignment vertical="center"/>
    </xf>
    <xf numFmtId="0" fontId="4" fillId="0" borderId="20" xfId="1" applyBorder="1" applyAlignment="1">
      <alignment vertical="center"/>
    </xf>
    <xf numFmtId="0" fontId="4" fillId="0" borderId="18" xfId="1" applyBorder="1" applyAlignment="1">
      <alignment horizontal="center" vertical="center" wrapText="1"/>
    </xf>
    <xf numFmtId="0" fontId="4" fillId="0" borderId="21" xfId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5" fillId="0" borderId="0" xfId="1" applyFont="1"/>
    <xf numFmtId="3" fontId="16" fillId="0" borderId="12" xfId="1" applyNumberFormat="1" applyFont="1" applyBorder="1" applyAlignment="1">
      <alignment horizontal="right"/>
    </xf>
    <xf numFmtId="4" fontId="17" fillId="2" borderId="22" xfId="1" applyNumberFormat="1" applyFont="1" applyFill="1" applyBorder="1" applyAlignment="1">
      <alignment horizontal="right"/>
    </xf>
    <xf numFmtId="4" fontId="17" fillId="0" borderId="12" xfId="1" applyNumberFormat="1" applyFont="1" applyFill="1" applyBorder="1" applyAlignment="1">
      <alignment horizontal="right"/>
    </xf>
    <xf numFmtId="164" fontId="17" fillId="2" borderId="22" xfId="1" applyNumberFormat="1" applyFont="1" applyFill="1" applyBorder="1" applyAlignment="1">
      <alignment horizontal="right"/>
    </xf>
    <xf numFmtId="0" fontId="18" fillId="0" borderId="0" xfId="1" applyFont="1"/>
    <xf numFmtId="2" fontId="4" fillId="0" borderId="23" xfId="1" applyNumberFormat="1" applyBorder="1"/>
    <xf numFmtId="4" fontId="19" fillId="0" borderId="24" xfId="1" applyNumberFormat="1" applyFont="1" applyBorder="1" applyAlignment="1" applyProtection="1">
      <alignment horizontal="left"/>
      <protection locked="0"/>
    </xf>
    <xf numFmtId="4" fontId="19" fillId="0" borderId="23" xfId="1" applyNumberFormat="1" applyFont="1" applyBorder="1" applyAlignment="1" applyProtection="1">
      <alignment horizontal="right"/>
      <protection locked="0"/>
    </xf>
    <xf numFmtId="164" fontId="19" fillId="0" borderId="23" xfId="1" applyNumberFormat="1" applyFont="1" applyBorder="1" applyAlignment="1" applyProtection="1">
      <alignment horizontal="right"/>
      <protection locked="0"/>
    </xf>
    <xf numFmtId="164" fontId="19" fillId="0" borderId="24" xfId="1" applyNumberFormat="1" applyFont="1" applyBorder="1" applyAlignment="1" applyProtection="1">
      <alignment horizontal="left"/>
      <protection locked="0"/>
    </xf>
    <xf numFmtId="0" fontId="20" fillId="0" borderId="0" xfId="1" applyFont="1"/>
    <xf numFmtId="2" fontId="19" fillId="0" borderId="25" xfId="1" applyNumberFormat="1" applyFont="1" applyBorder="1" applyAlignment="1" applyProtection="1">
      <alignment horizontal="right"/>
      <protection locked="0"/>
    </xf>
    <xf numFmtId="4" fontId="19" fillId="0" borderId="25" xfId="1" applyNumberFormat="1" applyFont="1" applyBorder="1" applyAlignment="1" applyProtection="1">
      <alignment horizontal="right"/>
      <protection locked="0"/>
    </xf>
    <xf numFmtId="4" fontId="21" fillId="0" borderId="23" xfId="1" applyNumberFormat="1" applyFont="1" applyBorder="1" applyAlignment="1" applyProtection="1">
      <alignment horizontal="right"/>
      <protection locked="0"/>
    </xf>
    <xf numFmtId="3" fontId="19" fillId="0" borderId="24" xfId="1" applyNumberFormat="1" applyFont="1" applyBorder="1"/>
    <xf numFmtId="164" fontId="19" fillId="0" borderId="24" xfId="1" applyNumberFormat="1" applyFont="1" applyBorder="1"/>
    <xf numFmtId="0" fontId="22" fillId="0" borderId="0" xfId="1" applyFont="1"/>
    <xf numFmtId="3" fontId="17" fillId="0" borderId="24" xfId="1" applyNumberFormat="1" applyFont="1" applyBorder="1" applyAlignment="1">
      <alignment horizontal="right"/>
    </xf>
    <xf numFmtId="3" fontId="6" fillId="0" borderId="24" xfId="1" applyNumberFormat="1" applyFont="1" applyFill="1" applyBorder="1" applyAlignment="1">
      <alignment horizontal="right"/>
    </xf>
    <xf numFmtId="164" fontId="6" fillId="0" borderId="24" xfId="1" applyNumberFormat="1" applyFont="1" applyFill="1" applyBorder="1" applyAlignment="1">
      <alignment horizontal="right"/>
    </xf>
    <xf numFmtId="0" fontId="23" fillId="0" borderId="0" xfId="1" applyFont="1"/>
    <xf numFmtId="0" fontId="16" fillId="0" borderId="0" xfId="1" applyFont="1"/>
    <xf numFmtId="0" fontId="24" fillId="0" borderId="0" xfId="1" applyFont="1"/>
    <xf numFmtId="3" fontId="16" fillId="2" borderId="23" xfId="1" applyNumberFormat="1" applyFont="1" applyFill="1" applyBorder="1" applyAlignment="1">
      <alignment horizontal="right"/>
    </xf>
    <xf numFmtId="3" fontId="16" fillId="0" borderId="24" xfId="1" applyNumberFormat="1" applyFont="1" applyFill="1" applyBorder="1" applyAlignment="1">
      <alignment horizontal="right"/>
    </xf>
    <xf numFmtId="164" fontId="16" fillId="2" borderId="23" xfId="1" applyNumberFormat="1" applyFont="1" applyFill="1" applyBorder="1" applyAlignment="1">
      <alignment horizontal="right"/>
    </xf>
    <xf numFmtId="0" fontId="25" fillId="0" borderId="0" xfId="1" applyFont="1"/>
    <xf numFmtId="0" fontId="26" fillId="0" borderId="0" xfId="1" applyFont="1"/>
    <xf numFmtId="0" fontId="27" fillId="0" borderId="0" xfId="1" applyFont="1"/>
    <xf numFmtId="0" fontId="28" fillId="0" borderId="0" xfId="1" applyFont="1"/>
    <xf numFmtId="3" fontId="29" fillId="0" borderId="24" xfId="1" applyNumberFormat="1" applyFont="1" applyBorder="1" applyAlignment="1" applyProtection="1">
      <protection locked="0"/>
    </xf>
    <xf numFmtId="3" fontId="30" fillId="2" borderId="25" xfId="1" applyNumberFormat="1" applyFont="1" applyFill="1" applyBorder="1" applyAlignment="1">
      <alignment horizontal="right"/>
    </xf>
    <xf numFmtId="164" fontId="30" fillId="2" borderId="25" xfId="1" applyNumberFormat="1" applyFont="1" applyFill="1" applyBorder="1" applyAlignment="1">
      <alignment horizontal="right"/>
    </xf>
    <xf numFmtId="0" fontId="31" fillId="0" borderId="0" xfId="1" applyFont="1"/>
    <xf numFmtId="3" fontId="4" fillId="0" borderId="23" xfId="1" applyNumberFormat="1" applyFont="1" applyBorder="1" applyAlignment="1" applyProtection="1">
      <protection locked="0"/>
    </xf>
    <xf numFmtId="3" fontId="17" fillId="0" borderId="24" xfId="1" applyNumberFormat="1" applyFont="1" applyBorder="1" applyAlignment="1" applyProtection="1">
      <alignment horizontal="right"/>
      <protection locked="0"/>
    </xf>
    <xf numFmtId="164" fontId="17" fillId="0" borderId="24" xfId="1" applyNumberFormat="1" applyFont="1" applyBorder="1" applyAlignment="1" applyProtection="1">
      <alignment horizontal="right"/>
      <protection locked="0"/>
    </xf>
    <xf numFmtId="3" fontId="4" fillId="0" borderId="0" xfId="1" applyNumberFormat="1"/>
    <xf numFmtId="3" fontId="4" fillId="0" borderId="25" xfId="1" applyNumberFormat="1" applyFont="1" applyBorder="1" applyAlignment="1" applyProtection="1">
      <protection locked="0"/>
    </xf>
    <xf numFmtId="0" fontId="17" fillId="0" borderId="0" xfId="1" applyFont="1"/>
    <xf numFmtId="0" fontId="32" fillId="0" borderId="0" xfId="1" applyFont="1"/>
    <xf numFmtId="3" fontId="4" fillId="0" borderId="26" xfId="1" applyNumberFormat="1" applyFont="1" applyBorder="1" applyAlignment="1" applyProtection="1">
      <protection locked="0"/>
    </xf>
    <xf numFmtId="3" fontId="19" fillId="0" borderId="26" xfId="1" applyNumberFormat="1" applyFont="1" applyBorder="1" applyAlignment="1" applyProtection="1">
      <alignment horizontal="right"/>
      <protection locked="0"/>
    </xf>
    <xf numFmtId="0" fontId="33" fillId="0" borderId="0" xfId="1" applyFont="1"/>
    <xf numFmtId="3" fontId="19" fillId="0" borderId="23" xfId="1" applyNumberFormat="1" applyFont="1" applyBorder="1" applyAlignment="1" applyProtection="1">
      <alignment horizontal="right"/>
      <protection locked="0"/>
    </xf>
    <xf numFmtId="3" fontId="4" fillId="0" borderId="24" xfId="1" applyNumberFormat="1" applyFont="1" applyBorder="1" applyAlignment="1" applyProtection="1">
      <protection locked="0"/>
    </xf>
    <xf numFmtId="3" fontId="19" fillId="0" borderId="24" xfId="1" applyNumberFormat="1" applyFont="1" applyBorder="1" applyAlignment="1" applyProtection="1">
      <alignment horizontal="left"/>
      <protection locked="0"/>
    </xf>
    <xf numFmtId="0" fontId="34" fillId="0" borderId="0" xfId="1" applyFont="1"/>
    <xf numFmtId="3" fontId="19" fillId="0" borderId="24" xfId="1" applyNumberFormat="1" applyFont="1" applyBorder="1" applyAlignment="1" applyProtection="1">
      <alignment horizontal="right"/>
      <protection locked="0"/>
    </xf>
    <xf numFmtId="0" fontId="35" fillId="0" borderId="0" xfId="1" applyFont="1"/>
    <xf numFmtId="3" fontId="36" fillId="2" borderId="25" xfId="1" applyNumberFormat="1" applyFont="1" applyFill="1" applyBorder="1" applyAlignment="1">
      <alignment horizontal="right"/>
    </xf>
    <xf numFmtId="3" fontId="36" fillId="2" borderId="23" xfId="1" applyNumberFormat="1" applyFont="1" applyFill="1" applyBorder="1" applyAlignment="1">
      <alignment horizontal="right"/>
    </xf>
    <xf numFmtId="164" fontId="36" fillId="2" borderId="23" xfId="1" applyNumberFormat="1" applyFont="1" applyFill="1" applyBorder="1" applyAlignment="1">
      <alignment horizontal="right"/>
    </xf>
    <xf numFmtId="3" fontId="19" fillId="0" borderId="24" xfId="1" applyNumberFormat="1" applyFont="1" applyBorder="1" applyAlignment="1">
      <alignment horizontal="left"/>
    </xf>
    <xf numFmtId="3" fontId="19" fillId="0" borderId="26" xfId="1" applyNumberFormat="1" applyFont="1" applyBorder="1" applyAlignment="1">
      <alignment horizontal="right"/>
    </xf>
    <xf numFmtId="0" fontId="4" fillId="0" borderId="24" xfId="1" applyBorder="1"/>
    <xf numFmtId="164" fontId="4" fillId="0" borderId="24" xfId="1" applyNumberFormat="1" applyBorder="1"/>
    <xf numFmtId="164" fontId="36" fillId="2" borderId="25" xfId="1" applyNumberFormat="1" applyFont="1" applyFill="1" applyBorder="1" applyAlignment="1">
      <alignment horizontal="right"/>
    </xf>
    <xf numFmtId="0" fontId="4" fillId="0" borderId="26" xfId="1" applyBorder="1"/>
    <xf numFmtId="164" fontId="4" fillId="0" borderId="24" xfId="1" applyNumberFormat="1" applyFont="1" applyBorder="1" applyAlignment="1" applyProtection="1">
      <protection locked="0"/>
    </xf>
    <xf numFmtId="164" fontId="4" fillId="0" borderId="26" xfId="1" applyNumberFormat="1" applyFont="1" applyBorder="1" applyAlignment="1" applyProtection="1">
      <protection locked="0"/>
    </xf>
    <xf numFmtId="3" fontId="4" fillId="0" borderId="24" xfId="1" applyNumberFormat="1" applyFont="1" applyFill="1" applyBorder="1" applyAlignment="1">
      <alignment horizontal="right"/>
    </xf>
    <xf numFmtId="0" fontId="37" fillId="0" borderId="0" xfId="1" applyFont="1"/>
    <xf numFmtId="3" fontId="19" fillId="0" borderId="25" xfId="1" applyNumberFormat="1" applyFont="1" applyBorder="1" applyAlignment="1" applyProtection="1">
      <alignment horizontal="right"/>
      <protection locked="0"/>
    </xf>
    <xf numFmtId="0" fontId="19" fillId="0" borderId="0" xfId="1" applyFont="1"/>
    <xf numFmtId="0" fontId="38" fillId="0" borderId="0" xfId="1" applyFont="1"/>
    <xf numFmtId="3" fontId="19" fillId="0" borderId="24" xfId="1" applyNumberFormat="1" applyFont="1" applyBorder="1" applyAlignment="1">
      <alignment horizontal="right"/>
    </xf>
    <xf numFmtId="0" fontId="39" fillId="0" borderId="0" xfId="1" applyFont="1"/>
    <xf numFmtId="3" fontId="4" fillId="0" borderId="24" xfId="1" applyNumberFormat="1" applyFont="1" applyBorder="1" applyAlignment="1">
      <alignment horizontal="right"/>
    </xf>
    <xf numFmtId="3" fontId="4" fillId="0" borderId="23" xfId="1" applyNumberFormat="1" applyFont="1" applyBorder="1" applyAlignment="1">
      <alignment horizontal="right"/>
    </xf>
    <xf numFmtId="3" fontId="4" fillId="0" borderId="26" xfId="1" applyNumberFormat="1" applyFont="1" applyBorder="1" applyAlignment="1">
      <alignment horizontal="right"/>
    </xf>
    <xf numFmtId="0" fontId="40" fillId="3" borderId="0" xfId="1" applyFont="1" applyFill="1"/>
    <xf numFmtId="3" fontId="16" fillId="0" borderId="24" xfId="1" applyNumberFormat="1" applyFont="1" applyBorder="1" applyAlignment="1">
      <alignment horizontal="right"/>
    </xf>
    <xf numFmtId="3" fontId="5" fillId="2" borderId="23" xfId="1" applyNumberFormat="1" applyFont="1" applyFill="1" applyBorder="1" applyAlignment="1">
      <alignment horizontal="right"/>
    </xf>
    <xf numFmtId="3" fontId="5" fillId="0" borderId="24" xfId="1" applyNumberFormat="1" applyFont="1" applyFill="1" applyBorder="1" applyAlignment="1">
      <alignment horizontal="right"/>
    </xf>
    <xf numFmtId="3" fontId="41" fillId="0" borderId="24" xfId="1" applyNumberFormat="1" applyFont="1" applyBorder="1" applyAlignment="1">
      <alignment horizontal="right"/>
    </xf>
    <xf numFmtId="164" fontId="6" fillId="2" borderId="23" xfId="1" applyNumberFormat="1" applyFont="1" applyFill="1" applyBorder="1" applyAlignment="1">
      <alignment horizontal="right"/>
    </xf>
    <xf numFmtId="0" fontId="42" fillId="0" borderId="0" xfId="1" applyFont="1"/>
    <xf numFmtId="0" fontId="17" fillId="0" borderId="0" xfId="1" applyFont="1" applyFill="1"/>
    <xf numFmtId="0" fontId="42" fillId="0" borderId="0" xfId="1" applyFont="1" applyFill="1"/>
    <xf numFmtId="0" fontId="14" fillId="0" borderId="0" xfId="1" applyFont="1" applyFill="1"/>
    <xf numFmtId="0" fontId="14" fillId="0" borderId="0" xfId="1" applyFont="1" applyFill="1" applyBorder="1"/>
    <xf numFmtId="3" fontId="17" fillId="0" borderId="24" xfId="1" applyNumberFormat="1" applyFont="1" applyFill="1" applyBorder="1" applyAlignment="1">
      <alignment horizontal="right"/>
    </xf>
    <xf numFmtId="164" fontId="17" fillId="0" borderId="24" xfId="1" applyNumberFormat="1" applyFont="1" applyFill="1" applyBorder="1" applyAlignment="1">
      <alignment horizontal="right"/>
    </xf>
    <xf numFmtId="0" fontId="14" fillId="0" borderId="0" xfId="1" applyFont="1"/>
    <xf numFmtId="0" fontId="14" fillId="0" borderId="0" xfId="1" applyFont="1" applyBorder="1"/>
    <xf numFmtId="3" fontId="17" fillId="0" borderId="24" xfId="1" applyNumberFormat="1" applyFont="1" applyBorder="1"/>
    <xf numFmtId="164" fontId="17" fillId="0" borderId="24" xfId="1" applyNumberFormat="1" applyFont="1" applyBorder="1"/>
    <xf numFmtId="3" fontId="15" fillId="0" borderId="24" xfId="1" applyNumberFormat="1" applyFont="1" applyBorder="1"/>
    <xf numFmtId="3" fontId="43" fillId="2" borderId="23" xfId="1" applyNumberFormat="1" applyFont="1" applyFill="1" applyBorder="1"/>
    <xf numFmtId="3" fontId="43" fillId="0" borderId="24" xfId="1" applyNumberFormat="1" applyFont="1" applyFill="1" applyBorder="1" applyAlignment="1">
      <alignment horizontal="right"/>
    </xf>
    <xf numFmtId="164" fontId="43" fillId="2" borderId="23" xfId="1" applyNumberFormat="1" applyFont="1" applyFill="1" applyBorder="1"/>
    <xf numFmtId="3" fontId="4" fillId="0" borderId="23" xfId="1" applyNumberFormat="1" applyFont="1" applyBorder="1" applyAlignment="1" applyProtection="1">
      <alignment horizontal="right"/>
      <protection locked="0"/>
    </xf>
    <xf numFmtId="3" fontId="4" fillId="0" borderId="26" xfId="1" applyNumberFormat="1" applyFont="1" applyBorder="1" applyAlignment="1" applyProtection="1">
      <alignment horizontal="right"/>
      <protection locked="0"/>
    </xf>
    <xf numFmtId="0" fontId="40" fillId="0" borderId="0" xfId="1" applyFont="1" applyFill="1"/>
    <xf numFmtId="0" fontId="44" fillId="0" borderId="0" xfId="1" applyFont="1" applyFill="1"/>
    <xf numFmtId="0" fontId="25" fillId="0" borderId="0" xfId="1" applyFont="1" applyFill="1"/>
    <xf numFmtId="0" fontId="28" fillId="0" borderId="0" xfId="1" applyFont="1" applyFill="1"/>
    <xf numFmtId="0" fontId="45" fillId="0" borderId="0" xfId="1" applyFont="1" applyFill="1"/>
    <xf numFmtId="3" fontId="44" fillId="0" borderId="24" xfId="1" applyNumberFormat="1" applyFont="1" applyFill="1" applyBorder="1" applyAlignment="1">
      <alignment horizontal="right"/>
    </xf>
    <xf numFmtId="3" fontId="40" fillId="2" borderId="23" xfId="1" applyNumberFormat="1" applyFont="1" applyFill="1" applyBorder="1" applyAlignment="1">
      <alignment horizontal="right"/>
    </xf>
    <xf numFmtId="3" fontId="40" fillId="0" borderId="24" xfId="1" applyNumberFormat="1" applyFont="1" applyFill="1" applyBorder="1" applyAlignment="1">
      <alignment horizontal="right"/>
    </xf>
    <xf numFmtId="164" fontId="40" fillId="2" borderId="23" xfId="1" applyNumberFormat="1" applyFont="1" applyFill="1" applyBorder="1" applyAlignment="1">
      <alignment horizontal="right"/>
    </xf>
    <xf numFmtId="0" fontId="4" fillId="0" borderId="0" xfId="1" applyFill="1"/>
    <xf numFmtId="0" fontId="19" fillId="0" borderId="0" xfId="1" applyFont="1" applyFill="1"/>
    <xf numFmtId="0" fontId="32" fillId="0" borderId="0" xfId="1" applyFont="1" applyFill="1"/>
    <xf numFmtId="3" fontId="19" fillId="0" borderId="24" xfId="1" applyNumberFormat="1" applyFont="1" applyFill="1" applyBorder="1"/>
    <xf numFmtId="3" fontId="19" fillId="0" borderId="24" xfId="1" applyNumberFormat="1" applyFont="1" applyFill="1" applyBorder="1" applyAlignment="1">
      <alignment horizontal="right"/>
    </xf>
    <xf numFmtId="164" fontId="19" fillId="0" borderId="24" xfId="1" applyNumberFormat="1" applyFont="1" applyFill="1" applyBorder="1"/>
    <xf numFmtId="0" fontId="43" fillId="0" borderId="0" xfId="1" applyFont="1"/>
    <xf numFmtId="3" fontId="43" fillId="2" borderId="25" xfId="1" applyNumberFormat="1" applyFont="1" applyFill="1" applyBorder="1" applyAlignment="1">
      <alignment horizontal="right"/>
    </xf>
    <xf numFmtId="3" fontId="4" fillId="0" borderId="24" xfId="1" applyNumberFormat="1" applyFont="1" applyBorder="1" applyAlignment="1" applyProtection="1">
      <alignment horizontal="right"/>
      <protection locked="0"/>
    </xf>
    <xf numFmtId="164" fontId="43" fillId="2" borderId="25" xfId="1" applyNumberFormat="1" applyFont="1" applyFill="1" applyBorder="1" applyAlignment="1">
      <alignment horizontal="right"/>
    </xf>
    <xf numFmtId="0" fontId="46" fillId="0" borderId="0" xfId="1" applyFont="1"/>
    <xf numFmtId="3" fontId="36" fillId="0" borderId="24" xfId="1" applyNumberFormat="1" applyFont="1" applyFill="1" applyBorder="1" applyAlignment="1">
      <alignment horizontal="right"/>
    </xf>
    <xf numFmtId="164" fontId="36" fillId="0" borderId="24" xfId="1" applyNumberFormat="1" applyFont="1" applyFill="1" applyBorder="1" applyAlignment="1">
      <alignment horizontal="right"/>
    </xf>
    <xf numFmtId="164" fontId="17" fillId="0" borderId="24" xfId="1" applyNumberFormat="1" applyFont="1" applyBorder="1" applyAlignment="1">
      <alignment horizontal="right"/>
    </xf>
    <xf numFmtId="3" fontId="43" fillId="2" borderId="24" xfId="1" applyNumberFormat="1" applyFont="1" applyFill="1" applyBorder="1" applyAlignment="1">
      <alignment horizontal="right"/>
    </xf>
    <xf numFmtId="164" fontId="43" fillId="2" borderId="24" xfId="1" applyNumberFormat="1" applyFont="1" applyFill="1" applyBorder="1" applyAlignment="1">
      <alignment horizontal="right"/>
    </xf>
    <xf numFmtId="3" fontId="19" fillId="0" borderId="24" xfId="1" applyNumberFormat="1" applyFont="1" applyBorder="1" applyAlignment="1" applyProtection="1">
      <protection locked="0"/>
    </xf>
    <xf numFmtId="164" fontId="19" fillId="0" borderId="24" xfId="1" applyNumberFormat="1" applyFont="1" applyBorder="1" applyAlignment="1" applyProtection="1">
      <alignment horizontal="right"/>
      <protection locked="0"/>
    </xf>
    <xf numFmtId="3" fontId="19" fillId="0" borderId="25" xfId="1" applyNumberFormat="1" applyFont="1" applyBorder="1" applyAlignment="1" applyProtection="1">
      <protection locked="0"/>
    </xf>
    <xf numFmtId="3" fontId="19" fillId="0" borderId="26" xfId="1" applyNumberFormat="1" applyFont="1" applyBorder="1" applyAlignment="1" applyProtection="1">
      <protection locked="0"/>
    </xf>
    <xf numFmtId="3" fontId="19" fillId="0" borderId="23" xfId="1" applyNumberFormat="1" applyFont="1" applyBorder="1" applyAlignment="1" applyProtection="1">
      <protection locked="0"/>
    </xf>
    <xf numFmtId="164" fontId="19" fillId="0" borderId="24" xfId="1" applyNumberFormat="1" applyFont="1" applyBorder="1" applyAlignment="1">
      <alignment horizontal="left"/>
    </xf>
    <xf numFmtId="0" fontId="29" fillId="0" borderId="0" xfId="1" applyFont="1"/>
    <xf numFmtId="3" fontId="43" fillId="2" borderId="23" xfId="1" applyNumberFormat="1" applyFont="1" applyFill="1" applyBorder="1" applyAlignment="1">
      <alignment horizontal="right"/>
    </xf>
    <xf numFmtId="164" fontId="43" fillId="2" borderId="23" xfId="1" applyNumberFormat="1" applyFont="1" applyFill="1" applyBorder="1" applyAlignment="1">
      <alignment horizontal="right"/>
    </xf>
    <xf numFmtId="0" fontId="33" fillId="0" borderId="0" xfId="1" applyFont="1" applyBorder="1"/>
    <xf numFmtId="3" fontId="4" fillId="0" borderId="24" xfId="1" applyNumberFormat="1" applyBorder="1"/>
    <xf numFmtId="3" fontId="4" fillId="0" borderId="24" xfId="1" applyNumberFormat="1" applyBorder="1" applyAlignment="1">
      <alignment horizontal="right"/>
    </xf>
    <xf numFmtId="3" fontId="13" fillId="2" borderId="23" xfId="1" applyNumberFormat="1" applyFont="1" applyFill="1" applyBorder="1"/>
    <xf numFmtId="3" fontId="13" fillId="0" borderId="24" xfId="1" applyNumberFormat="1" applyFont="1" applyFill="1" applyBorder="1" applyAlignment="1">
      <alignment horizontal="right"/>
    </xf>
    <xf numFmtId="3" fontId="47" fillId="0" borderId="24" xfId="1" applyNumberFormat="1" applyFont="1" applyBorder="1"/>
    <xf numFmtId="164" fontId="48" fillId="2" borderId="23" xfId="1" applyNumberFormat="1" applyFont="1" applyFill="1" applyBorder="1"/>
    <xf numFmtId="3" fontId="43" fillId="0" borderId="26" xfId="1" applyNumberFormat="1" applyFont="1" applyFill="1" applyBorder="1" applyAlignment="1">
      <alignment horizontal="right"/>
    </xf>
    <xf numFmtId="3" fontId="19" fillId="0" borderId="26" xfId="1" applyNumberFormat="1" applyFont="1" applyBorder="1" applyAlignment="1">
      <alignment horizontal="left"/>
    </xf>
    <xf numFmtId="3" fontId="32" fillId="0" borderId="24" xfId="1" applyNumberFormat="1" applyFont="1" applyBorder="1" applyAlignment="1">
      <alignment horizontal="left"/>
    </xf>
    <xf numFmtId="3" fontId="32" fillId="0" borderId="24" xfId="1" applyNumberFormat="1" applyFont="1" applyBorder="1" applyAlignment="1">
      <alignment horizontal="right"/>
    </xf>
    <xf numFmtId="0" fontId="40" fillId="0" borderId="0" xfId="1" applyFont="1"/>
    <xf numFmtId="3" fontId="33" fillId="0" borderId="24" xfId="1" applyNumberFormat="1" applyFont="1" applyBorder="1" applyAlignment="1">
      <alignment horizontal="left"/>
    </xf>
    <xf numFmtId="3" fontId="49" fillId="2" borderId="23" xfId="1" applyNumberFormat="1" applyFont="1" applyFill="1" applyBorder="1" applyAlignment="1">
      <alignment horizontal="right"/>
    </xf>
    <xf numFmtId="3" fontId="49" fillId="0" borderId="24" xfId="1" applyNumberFormat="1" applyFont="1" applyFill="1" applyBorder="1" applyAlignment="1">
      <alignment horizontal="right"/>
    </xf>
    <xf numFmtId="164" fontId="49" fillId="2" borderId="23" xfId="1" applyNumberFormat="1" applyFont="1" applyFill="1" applyBorder="1" applyAlignment="1">
      <alignment horizontal="right"/>
    </xf>
    <xf numFmtId="164" fontId="5" fillId="0" borderId="24" xfId="1" applyNumberFormat="1" applyFont="1" applyFill="1" applyBorder="1" applyAlignment="1">
      <alignment horizontal="right"/>
    </xf>
    <xf numFmtId="3" fontId="33" fillId="0" borderId="24" xfId="1" applyNumberFormat="1" applyFont="1" applyBorder="1" applyAlignment="1">
      <alignment horizontal="right"/>
    </xf>
    <xf numFmtId="164" fontId="33" fillId="0" borderId="24" xfId="1" applyNumberFormat="1" applyFont="1" applyBorder="1" applyAlignment="1">
      <alignment horizontal="left"/>
    </xf>
    <xf numFmtId="164" fontId="32" fillId="0" borderId="24" xfId="1" applyNumberFormat="1" applyFont="1" applyBorder="1" applyAlignment="1">
      <alignment horizontal="left"/>
    </xf>
    <xf numFmtId="0" fontId="50" fillId="0" borderId="0" xfId="1" applyFont="1"/>
    <xf numFmtId="3" fontId="43" fillId="0" borderId="26" xfId="1" applyNumberFormat="1" applyFont="1" applyFill="1" applyBorder="1" applyAlignment="1"/>
    <xf numFmtId="3" fontId="19" fillId="0" borderId="26" xfId="1" applyNumberFormat="1" applyFont="1" applyBorder="1" applyAlignment="1"/>
    <xf numFmtId="3" fontId="19" fillId="0" borderId="24" xfId="1" applyNumberFormat="1" applyFont="1" applyBorder="1" applyAlignment="1"/>
    <xf numFmtId="3" fontId="19" fillId="0" borderId="27" xfId="1" applyNumberFormat="1" applyFont="1" applyBorder="1" applyAlignment="1">
      <alignment horizontal="left"/>
    </xf>
    <xf numFmtId="164" fontId="19" fillId="0" borderId="27" xfId="1" applyNumberFormat="1" applyFont="1" applyBorder="1" applyAlignment="1">
      <alignment horizontal="left"/>
    </xf>
    <xf numFmtId="0" fontId="14" fillId="0" borderId="27" xfId="1" applyFont="1" applyBorder="1"/>
    <xf numFmtId="0" fontId="35" fillId="0" borderId="27" xfId="1" applyFont="1" applyBorder="1"/>
    <xf numFmtId="0" fontId="4" fillId="0" borderId="27" xfId="1" applyBorder="1"/>
    <xf numFmtId="0" fontId="4" fillId="0" borderId="27" xfId="1" applyBorder="1" applyAlignment="1">
      <alignment horizontal="right"/>
    </xf>
    <xf numFmtId="164" fontId="4" fillId="0" borderId="27" xfId="1" applyNumberFormat="1" applyBorder="1"/>
    <xf numFmtId="0" fontId="41" fillId="0" borderId="0" xfId="1" applyFont="1"/>
    <xf numFmtId="0" fontId="51" fillId="0" borderId="0" xfId="1" applyFont="1"/>
    <xf numFmtId="0" fontId="52" fillId="0" borderId="0" xfId="1" applyFont="1"/>
    <xf numFmtId="3" fontId="51" fillId="0" borderId="24" xfId="1" applyNumberFormat="1" applyFont="1" applyBorder="1" applyAlignment="1">
      <alignment horizontal="left"/>
    </xf>
    <xf numFmtId="3" fontId="41" fillId="2" borderId="23" xfId="1" applyNumberFormat="1" applyFont="1" applyFill="1" applyBorder="1" applyAlignment="1">
      <alignment horizontal="right"/>
    </xf>
    <xf numFmtId="3" fontId="41" fillId="0" borderId="24" xfId="1" applyNumberFormat="1" applyFont="1" applyFill="1" applyBorder="1" applyAlignment="1">
      <alignment horizontal="right"/>
    </xf>
    <xf numFmtId="164" fontId="41" fillId="2" borderId="23" xfId="1" applyNumberFormat="1" applyFont="1" applyFill="1" applyBorder="1" applyAlignment="1">
      <alignment horizontal="right"/>
    </xf>
    <xf numFmtId="0" fontId="13" fillId="0" borderId="0" xfId="1" applyFont="1" applyAlignment="1">
      <alignment horizontal="centerContinuous"/>
    </xf>
    <xf numFmtId="0" fontId="53" fillId="0" borderId="0" xfId="1" applyFont="1" applyBorder="1" applyAlignment="1">
      <alignment horizontal="centerContinuous"/>
    </xf>
    <xf numFmtId="3" fontId="5" fillId="2" borderId="28" xfId="1" applyNumberFormat="1" applyFont="1" applyFill="1" applyBorder="1" applyAlignment="1">
      <alignment horizontal="center"/>
    </xf>
    <xf numFmtId="3" fontId="5" fillId="2" borderId="27" xfId="1" applyNumberFormat="1" applyFont="1" applyFill="1" applyBorder="1" applyAlignment="1">
      <alignment horizontal="center"/>
    </xf>
    <xf numFmtId="164" fontId="5" fillId="2" borderId="28" xfId="1" applyNumberFormat="1" applyFont="1" applyFill="1" applyBorder="1" applyAlignment="1">
      <alignment horizontal="center"/>
    </xf>
    <xf numFmtId="164" fontId="5" fillId="2" borderId="27" xfId="1" applyNumberFormat="1" applyFont="1" applyFill="1" applyBorder="1" applyAlignment="1">
      <alignment horizontal="center"/>
    </xf>
    <xf numFmtId="0" fontId="53" fillId="0" borderId="0" xfId="1" applyFont="1" applyBorder="1"/>
    <xf numFmtId="3" fontId="53" fillId="0" borderId="24" xfId="1" applyNumberFormat="1" applyFont="1" applyBorder="1" applyAlignment="1">
      <alignment horizontal="centerContinuous"/>
    </xf>
    <xf numFmtId="0" fontId="54" fillId="0" borderId="0" xfId="1" applyFont="1"/>
    <xf numFmtId="0" fontId="13" fillId="0" borderId="0" xfId="1" applyFont="1" applyBorder="1" applyAlignment="1">
      <alignment horizontal="centerContinuous"/>
    </xf>
    <xf numFmtId="0" fontId="13" fillId="0" borderId="0" xfId="1" applyFont="1" applyBorder="1"/>
    <xf numFmtId="3" fontId="13" fillId="0" borderId="24" xfId="1" applyNumberFormat="1" applyFont="1" applyBorder="1" applyAlignment="1">
      <alignment horizontal="centerContinuous"/>
    </xf>
    <xf numFmtId="164" fontId="13" fillId="0" borderId="24" xfId="1" applyNumberFormat="1" applyFont="1" applyBorder="1" applyAlignment="1">
      <alignment horizontal="centerContinuous"/>
    </xf>
    <xf numFmtId="3" fontId="13" fillId="0" borderId="24" xfId="1" applyNumberFormat="1" applyFont="1" applyBorder="1" applyAlignment="1">
      <alignment horizontal="right"/>
    </xf>
    <xf numFmtId="0" fontId="32" fillId="0" borderId="0" xfId="1" applyFont="1" applyAlignment="1"/>
    <xf numFmtId="0" fontId="4" fillId="0" borderId="0" xfId="1" applyAlignment="1"/>
    <xf numFmtId="0" fontId="4" fillId="0" borderId="27" xfId="1" applyBorder="1" applyAlignment="1"/>
    <xf numFmtId="0" fontId="32" fillId="0" borderId="0" xfId="1" applyFont="1" applyAlignment="1"/>
    <xf numFmtId="0" fontId="4" fillId="0" borderId="0" xfId="1" applyAlignment="1"/>
    <xf numFmtId="0" fontId="4" fillId="0" borderId="27" xfId="1" applyBorder="1" applyAlignment="1"/>
    <xf numFmtId="0" fontId="56" fillId="0" borderId="0" xfId="1" applyFont="1" applyAlignment="1"/>
    <xf numFmtId="0" fontId="56" fillId="0" borderId="27" xfId="1" applyFont="1" applyBorder="1" applyAlignment="1"/>
    <xf numFmtId="0" fontId="4" fillId="0" borderId="0" xfId="1" applyBorder="1" applyAlignment="1"/>
    <xf numFmtId="0" fontId="57" fillId="0" borderId="0" xfId="1" applyFont="1"/>
    <xf numFmtId="0" fontId="41" fillId="0" borderId="0" xfId="1" applyFont="1" applyBorder="1" applyAlignment="1">
      <alignment horizontal="centerContinuous"/>
    </xf>
    <xf numFmtId="0" fontId="41" fillId="0" borderId="0" xfId="1" applyFont="1" applyBorder="1"/>
    <xf numFmtId="3" fontId="41" fillId="0" borderId="24" xfId="1" applyNumberFormat="1" applyFont="1" applyBorder="1" applyAlignment="1">
      <alignment horizontal="centerContinuous"/>
    </xf>
    <xf numFmtId="0" fontId="6" fillId="0" borderId="0" xfId="1" applyFont="1" applyAlignment="1"/>
    <xf numFmtId="0" fontId="19" fillId="0" borderId="0" xfId="1" applyFont="1" applyAlignment="1"/>
    <xf numFmtId="164" fontId="49" fillId="0" borderId="24" xfId="1" applyNumberFormat="1" applyFont="1" applyFill="1" applyBorder="1" applyAlignment="1">
      <alignment horizontal="right"/>
    </xf>
    <xf numFmtId="0" fontId="19" fillId="0" borderId="0" xfId="1" applyFont="1" applyAlignment="1"/>
    <xf numFmtId="0" fontId="33" fillId="0" borderId="29" xfId="1" applyFont="1" applyBorder="1"/>
    <xf numFmtId="0" fontId="4" fillId="0" borderId="29" xfId="1" applyBorder="1"/>
    <xf numFmtId="3" fontId="58" fillId="0" borderId="30" xfId="1" applyNumberFormat="1" applyFont="1" applyBorder="1" applyAlignment="1">
      <alignment horizontal="left"/>
    </xf>
    <xf numFmtId="3" fontId="4" fillId="0" borderId="0" xfId="1" applyNumberFormat="1" applyBorder="1"/>
    <xf numFmtId="3" fontId="4" fillId="0" borderId="29" xfId="1" applyNumberFormat="1" applyBorder="1"/>
    <xf numFmtId="0" fontId="13" fillId="0" borderId="27" xfId="1" applyFont="1" applyBorder="1" applyAlignment="1">
      <alignment horizontal="centerContinuous"/>
    </xf>
    <xf numFmtId="3" fontId="13" fillId="0" borderId="31" xfId="1" applyNumberFormat="1" applyFont="1" applyBorder="1" applyAlignment="1">
      <alignment horizontal="center"/>
    </xf>
    <xf numFmtId="3" fontId="13" fillId="0" borderId="32" xfId="1" applyNumberFormat="1" applyFont="1" applyBorder="1" applyAlignment="1">
      <alignment horizontal="center"/>
    </xf>
    <xf numFmtId="22" fontId="4" fillId="0" borderId="0" xfId="1" applyNumberFormat="1" applyAlignment="1">
      <alignment horizontal="center"/>
    </xf>
    <xf numFmtId="0" fontId="59" fillId="0" borderId="0" xfId="1" applyFont="1"/>
    <xf numFmtId="3" fontId="59" fillId="0" borderId="0" xfId="1" applyNumberFormat="1" applyFont="1" applyBorder="1"/>
    <xf numFmtId="3" fontId="59" fillId="0" borderId="0" xfId="1" applyNumberFormat="1" applyFont="1"/>
    <xf numFmtId="2" fontId="4" fillId="0" borderId="0" xfId="1" applyNumberForma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K&#246;lts&#233;gvet&#233;s\K&#214;LTS&#201;GVET&#201;S\2015\f&#233;l&#233;ves%20besz&#225;mol&#243;%20alapt&#225;bla%20gmk%20i-vi.%20m&#243;d,%20eredeti,%20teljes&#237;t&#233;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z&#225;mvitel\_Megosztott\2015.%20I.%20f&#233;l&#233;vi%20besz&#225;mol&#243;\6-os%20iii.%20m&#243;d.-hoz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deti"/>
      <sheetName val="i. mód."/>
      <sheetName val="ii. mód."/>
      <sheetName val="iii. mód."/>
      <sheetName val="iv-vi. mód."/>
      <sheetName val="teljesítés"/>
    </sheetNames>
    <sheetDataSet>
      <sheetData sheetId="0">
        <row r="10135">
          <cell r="I10135">
            <v>690001</v>
          </cell>
        </row>
        <row r="10136">
          <cell r="I10136">
            <v>2544</v>
          </cell>
        </row>
        <row r="10137">
          <cell r="I10137">
            <v>203763</v>
          </cell>
        </row>
        <row r="10138">
          <cell r="I10138">
            <v>391829</v>
          </cell>
        </row>
        <row r="10139">
          <cell r="I10139">
            <v>105794</v>
          </cell>
        </row>
        <row r="10140">
          <cell r="I10140">
            <v>23728</v>
          </cell>
        </row>
        <row r="10141">
          <cell r="I10141">
            <v>72245</v>
          </cell>
        </row>
        <row r="10142">
          <cell r="I10142">
            <v>256886</v>
          </cell>
        </row>
        <row r="10143">
          <cell r="I10143">
            <v>166019</v>
          </cell>
        </row>
        <row r="10144">
          <cell r="I10144">
            <v>131632</v>
          </cell>
        </row>
        <row r="10145">
          <cell r="I10145">
            <v>31492</v>
          </cell>
        </row>
        <row r="10146">
          <cell r="I10146">
            <v>153356</v>
          </cell>
        </row>
        <row r="10147">
          <cell r="I10147">
            <v>124349</v>
          </cell>
        </row>
        <row r="10150">
          <cell r="I10150">
            <v>7685</v>
          </cell>
        </row>
        <row r="10151">
          <cell r="I10151">
            <v>9969</v>
          </cell>
        </row>
        <row r="10152">
          <cell r="I10152">
            <v>11193</v>
          </cell>
        </row>
        <row r="10153">
          <cell r="I10153">
            <v>7789</v>
          </cell>
        </row>
        <row r="10154">
          <cell r="I10154">
            <v>25500</v>
          </cell>
        </row>
        <row r="10155">
          <cell r="I10155">
            <v>6885</v>
          </cell>
        </row>
        <row r="10158">
          <cell r="I10158">
            <v>0</v>
          </cell>
        </row>
        <row r="10159">
          <cell r="I10159">
            <v>61068</v>
          </cell>
        </row>
        <row r="10160">
          <cell r="I10160">
            <v>251365</v>
          </cell>
        </row>
        <row r="10161">
          <cell r="I10161">
            <v>67868</v>
          </cell>
        </row>
        <row r="10162">
          <cell r="I10162">
            <v>124349</v>
          </cell>
        </row>
        <row r="10163">
          <cell r="I10163">
            <v>10000</v>
          </cell>
        </row>
        <row r="10164">
          <cell r="I10164">
            <v>15891</v>
          </cell>
        </row>
        <row r="10165">
          <cell r="I10165">
            <v>0</v>
          </cell>
        </row>
        <row r="10166">
          <cell r="I10166">
            <v>69021</v>
          </cell>
        </row>
        <row r="10167">
          <cell r="I10167">
            <v>1641051</v>
          </cell>
        </row>
        <row r="10168">
          <cell r="I10168">
            <v>182046</v>
          </cell>
        </row>
      </sheetData>
      <sheetData sheetId="1">
        <row r="10135">
          <cell r="I10135">
            <v>640420</v>
          </cell>
        </row>
        <row r="10136">
          <cell r="I10136">
            <v>2544</v>
          </cell>
        </row>
        <row r="10137">
          <cell r="I10137">
            <v>189282</v>
          </cell>
        </row>
        <row r="10138">
          <cell r="I10138">
            <v>391829</v>
          </cell>
        </row>
        <row r="10139">
          <cell r="I10139">
            <v>105794</v>
          </cell>
        </row>
        <row r="10140">
          <cell r="I10140">
            <v>23531</v>
          </cell>
        </row>
        <row r="10141">
          <cell r="I10141">
            <v>66162</v>
          </cell>
        </row>
        <row r="10142">
          <cell r="I10142">
            <v>251528</v>
          </cell>
        </row>
        <row r="10143">
          <cell r="I10143">
            <v>144589</v>
          </cell>
        </row>
        <row r="10144">
          <cell r="I10144">
            <v>109360</v>
          </cell>
        </row>
        <row r="10145">
          <cell r="I10145">
            <v>31888</v>
          </cell>
        </row>
        <row r="10146">
          <cell r="I10146">
            <v>138494</v>
          </cell>
        </row>
        <row r="10147">
          <cell r="I10147">
            <v>124349</v>
          </cell>
        </row>
        <row r="10150">
          <cell r="I10150">
            <v>6598</v>
          </cell>
        </row>
        <row r="10151">
          <cell r="I10151">
            <v>9569</v>
          </cell>
        </row>
        <row r="10152">
          <cell r="I10152">
            <v>6708</v>
          </cell>
        </row>
        <row r="10153">
          <cell r="I10153">
            <v>6177</v>
          </cell>
        </row>
        <row r="10154">
          <cell r="I10154">
            <v>25500</v>
          </cell>
        </row>
        <row r="10155">
          <cell r="I10155">
            <v>6885</v>
          </cell>
        </row>
        <row r="10158">
          <cell r="I10158">
            <v>0</v>
          </cell>
        </row>
        <row r="10159">
          <cell r="I10159">
            <v>61068</v>
          </cell>
        </row>
        <row r="10160">
          <cell r="I10160">
            <v>251365</v>
          </cell>
        </row>
        <row r="10161">
          <cell r="I10161">
            <v>67868</v>
          </cell>
        </row>
        <row r="10162">
          <cell r="I10162">
            <v>124349</v>
          </cell>
        </row>
        <row r="10163">
          <cell r="I10163">
            <v>10000</v>
          </cell>
        </row>
        <row r="10164">
          <cell r="I10164">
            <v>15891</v>
          </cell>
        </row>
        <row r="10165">
          <cell r="I10165">
            <v>0</v>
          </cell>
        </row>
        <row r="10166">
          <cell r="I10166">
            <v>61437</v>
          </cell>
        </row>
        <row r="10167">
          <cell r="I10167">
            <v>1507183</v>
          </cell>
        </row>
        <row r="10168">
          <cell r="I10168">
            <v>182046</v>
          </cell>
        </row>
      </sheetData>
      <sheetData sheetId="2">
        <row r="10135">
          <cell r="I10135">
            <v>640520</v>
          </cell>
        </row>
        <row r="10136">
          <cell r="I10136">
            <v>2544</v>
          </cell>
        </row>
        <row r="10137">
          <cell r="I10137">
            <v>189282</v>
          </cell>
        </row>
        <row r="10138">
          <cell r="I10138">
            <v>391829</v>
          </cell>
        </row>
        <row r="10139">
          <cell r="I10139">
            <v>105794</v>
          </cell>
        </row>
        <row r="10140">
          <cell r="I10140">
            <v>23531</v>
          </cell>
        </row>
        <row r="10141">
          <cell r="I10141">
            <v>65493</v>
          </cell>
        </row>
        <row r="10142">
          <cell r="I10142">
            <v>251528</v>
          </cell>
        </row>
        <row r="10143">
          <cell r="I10143">
            <v>145330</v>
          </cell>
        </row>
        <row r="10144">
          <cell r="I10144">
            <v>109360</v>
          </cell>
        </row>
        <row r="10145">
          <cell r="I10145">
            <v>32557</v>
          </cell>
        </row>
        <row r="10146">
          <cell r="I10146">
            <v>138494</v>
          </cell>
        </row>
        <row r="10147">
          <cell r="I10147">
            <v>124349</v>
          </cell>
        </row>
        <row r="10150">
          <cell r="I10150">
            <v>6283</v>
          </cell>
        </row>
        <row r="10151">
          <cell r="I10151">
            <v>9569</v>
          </cell>
        </row>
        <row r="10152">
          <cell r="I10152">
            <v>7023</v>
          </cell>
        </row>
        <row r="10153">
          <cell r="I10153">
            <v>6177</v>
          </cell>
        </row>
        <row r="10154">
          <cell r="I10154">
            <v>25500</v>
          </cell>
        </row>
        <row r="10155">
          <cell r="I10155">
            <v>6885</v>
          </cell>
        </row>
        <row r="10158">
          <cell r="I10158">
            <v>0</v>
          </cell>
        </row>
        <row r="10159">
          <cell r="I10159">
            <v>61068</v>
          </cell>
        </row>
        <row r="10160">
          <cell r="I10160">
            <v>251365</v>
          </cell>
        </row>
        <row r="10161">
          <cell r="I10161">
            <v>67868</v>
          </cell>
        </row>
        <row r="10162">
          <cell r="I10162">
            <v>124349</v>
          </cell>
        </row>
        <row r="10163">
          <cell r="I10163">
            <v>10000</v>
          </cell>
        </row>
        <row r="10164">
          <cell r="I10164">
            <v>15891</v>
          </cell>
        </row>
        <row r="10165">
          <cell r="I10165">
            <v>0</v>
          </cell>
        </row>
        <row r="10166">
          <cell r="I10166">
            <v>61437</v>
          </cell>
        </row>
        <row r="10167">
          <cell r="I10167">
            <v>1506747</v>
          </cell>
        </row>
        <row r="10168">
          <cell r="I10168">
            <v>183323</v>
          </cell>
        </row>
      </sheetData>
      <sheetData sheetId="3">
        <row r="10135">
          <cell r="I10135">
            <v>677350</v>
          </cell>
        </row>
        <row r="10136">
          <cell r="I10136">
            <v>2741</v>
          </cell>
        </row>
        <row r="10137">
          <cell r="I10137">
            <v>197881</v>
          </cell>
        </row>
        <row r="10138">
          <cell r="I10138">
            <v>407214</v>
          </cell>
        </row>
        <row r="10139">
          <cell r="I10139">
            <v>109715</v>
          </cell>
        </row>
        <row r="10140">
          <cell r="I10140">
            <v>24228</v>
          </cell>
        </row>
        <row r="10141">
          <cell r="I10141">
            <v>67743</v>
          </cell>
        </row>
        <row r="10142">
          <cell r="I10142">
            <v>263216</v>
          </cell>
        </row>
        <row r="10143">
          <cell r="I10143">
            <v>169100</v>
          </cell>
        </row>
        <row r="10144">
          <cell r="I10144">
            <v>131251</v>
          </cell>
        </row>
        <row r="10145">
          <cell r="I10145">
            <v>33311</v>
          </cell>
        </row>
        <row r="10146">
          <cell r="I10146">
            <v>154486</v>
          </cell>
        </row>
        <row r="10147">
          <cell r="I10147">
            <v>124349</v>
          </cell>
        </row>
        <row r="10150">
          <cell r="I10150">
            <v>7807</v>
          </cell>
        </row>
        <row r="10151">
          <cell r="I10151">
            <v>12975</v>
          </cell>
        </row>
        <row r="10152">
          <cell r="I10152">
            <v>28166</v>
          </cell>
        </row>
        <row r="10153">
          <cell r="I10153">
            <v>13217</v>
          </cell>
        </row>
        <row r="10154">
          <cell r="I10154">
            <v>90904</v>
          </cell>
        </row>
        <row r="10155">
          <cell r="I10155">
            <v>24544</v>
          </cell>
        </row>
        <row r="10158">
          <cell r="I10158">
            <v>26140</v>
          </cell>
        </row>
        <row r="10159">
          <cell r="I10159">
            <v>61068</v>
          </cell>
        </row>
        <row r="10160">
          <cell r="I10160">
            <v>251365</v>
          </cell>
        </row>
        <row r="10161">
          <cell r="I10161">
            <v>67868</v>
          </cell>
        </row>
        <row r="10162">
          <cell r="I10162">
            <v>124349</v>
          </cell>
        </row>
        <row r="10163">
          <cell r="I10163">
            <v>10000</v>
          </cell>
        </row>
        <row r="10164">
          <cell r="I10164">
            <v>15891</v>
          </cell>
        </row>
        <row r="10165">
          <cell r="I10165">
            <v>7144</v>
          </cell>
        </row>
        <row r="10166">
          <cell r="I10166">
            <v>176934</v>
          </cell>
        </row>
        <row r="10167">
          <cell r="I10167">
            <v>1613870</v>
          </cell>
        </row>
        <row r="10168">
          <cell r="I10168">
            <v>185569</v>
          </cell>
        </row>
      </sheetData>
      <sheetData sheetId="4">
        <row r="10135">
          <cell r="I10135">
            <v>689699</v>
          </cell>
        </row>
        <row r="10136">
          <cell r="I10136">
            <v>2741</v>
          </cell>
        </row>
        <row r="10137">
          <cell r="I10137">
            <v>201073</v>
          </cell>
        </row>
        <row r="10138">
          <cell r="I10138">
            <v>407214</v>
          </cell>
        </row>
        <row r="10139">
          <cell r="I10139">
            <v>109715</v>
          </cell>
        </row>
        <row r="10140">
          <cell r="I10140">
            <v>24228</v>
          </cell>
        </row>
        <row r="10141">
          <cell r="I10141">
            <v>73035</v>
          </cell>
        </row>
        <row r="10142">
          <cell r="I10142">
            <v>263216</v>
          </cell>
        </row>
        <row r="10143">
          <cell r="I10143">
            <v>167995</v>
          </cell>
        </row>
        <row r="10144">
          <cell r="I10144">
            <v>128521</v>
          </cell>
        </row>
        <row r="10145">
          <cell r="I10145">
            <v>40661</v>
          </cell>
        </row>
        <row r="10146">
          <cell r="I10146">
            <v>155893</v>
          </cell>
        </row>
        <row r="10147">
          <cell r="I10147">
            <v>124349</v>
          </cell>
        </row>
        <row r="10150">
          <cell r="I10150">
            <v>7807</v>
          </cell>
        </row>
        <row r="10151">
          <cell r="I10151">
            <v>12975</v>
          </cell>
        </row>
        <row r="10152">
          <cell r="I10152">
            <v>49442</v>
          </cell>
        </row>
        <row r="10153">
          <cell r="I10153">
            <v>18959</v>
          </cell>
        </row>
        <row r="10154">
          <cell r="I10154">
            <v>90904</v>
          </cell>
        </row>
        <row r="10155">
          <cell r="I10155">
            <v>24544</v>
          </cell>
        </row>
        <row r="10158">
          <cell r="I10158">
            <v>26140</v>
          </cell>
        </row>
        <row r="10159">
          <cell r="I10159">
            <v>60989</v>
          </cell>
        </row>
        <row r="10160">
          <cell r="I10160">
            <v>251365</v>
          </cell>
        </row>
        <row r="10161">
          <cell r="I10161">
            <v>67868</v>
          </cell>
        </row>
        <row r="10162">
          <cell r="I10162">
            <v>124349</v>
          </cell>
        </row>
        <row r="10163">
          <cell r="I10163">
            <v>10000</v>
          </cell>
        </row>
        <row r="10164">
          <cell r="I10164">
            <v>27610</v>
          </cell>
        </row>
        <row r="10165">
          <cell r="I10165">
            <v>7144</v>
          </cell>
        </row>
        <row r="10166">
          <cell r="I10166">
            <v>203952</v>
          </cell>
        </row>
        <row r="10167">
          <cell r="I10167">
            <v>1625246</v>
          </cell>
        </row>
        <row r="10168">
          <cell r="I10168">
            <v>188308</v>
          </cell>
        </row>
      </sheetData>
      <sheetData sheetId="5">
        <row r="10135">
          <cell r="I10135">
            <v>345614</v>
          </cell>
        </row>
        <row r="10136">
          <cell r="I10136">
            <v>1025</v>
          </cell>
        </row>
        <row r="10137">
          <cell r="I10137">
            <v>102312</v>
          </cell>
        </row>
        <row r="10138">
          <cell r="I10138">
            <v>219601</v>
          </cell>
        </row>
        <row r="10139">
          <cell r="I10139">
            <v>56164</v>
          </cell>
        </row>
        <row r="10140">
          <cell r="I10140">
            <v>9529</v>
          </cell>
        </row>
        <row r="10141">
          <cell r="I10141">
            <v>43326</v>
          </cell>
        </row>
        <row r="10142">
          <cell r="I10142">
            <v>144587</v>
          </cell>
        </row>
        <row r="10143">
          <cell r="I10143">
            <v>36337</v>
          </cell>
        </row>
        <row r="10144">
          <cell r="I10144">
            <v>60591</v>
          </cell>
        </row>
        <row r="10145">
          <cell r="I10145">
            <v>15500</v>
          </cell>
        </row>
        <row r="10146">
          <cell r="I10146">
            <v>65934</v>
          </cell>
        </row>
        <row r="10147">
          <cell r="I10147">
            <v>71671</v>
          </cell>
        </row>
        <row r="10150">
          <cell r="I10150">
            <v>2436</v>
          </cell>
        </row>
        <row r="10151">
          <cell r="I10151">
            <v>5454</v>
          </cell>
        </row>
        <row r="10152">
          <cell r="I10152">
            <v>6537</v>
          </cell>
        </row>
        <row r="10153">
          <cell r="I10153">
            <v>3895</v>
          </cell>
        </row>
        <row r="10154">
          <cell r="I10154">
            <v>15648</v>
          </cell>
        </row>
        <row r="10155">
          <cell r="I10155">
            <v>4225</v>
          </cell>
        </row>
        <row r="10158">
          <cell r="I10158">
            <v>17458</v>
          </cell>
        </row>
        <row r="10159">
          <cell r="I10159">
            <v>34624</v>
          </cell>
        </row>
        <row r="10160">
          <cell r="I10160">
            <v>117965</v>
          </cell>
        </row>
        <row r="10161">
          <cell r="I10161">
            <v>31839</v>
          </cell>
        </row>
        <row r="10162">
          <cell r="I10162">
            <v>71672</v>
          </cell>
        </row>
        <row r="10163">
          <cell r="I10163">
            <v>10986</v>
          </cell>
        </row>
        <row r="10164">
          <cell r="I10164">
            <v>21231</v>
          </cell>
        </row>
        <row r="10165">
          <cell r="I10165">
            <v>7144</v>
          </cell>
        </row>
        <row r="10166">
          <cell r="I10166">
            <v>37610</v>
          </cell>
        </row>
        <row r="10167">
          <cell r="I10167">
            <v>795835</v>
          </cell>
        </row>
        <row r="10168">
          <cell r="I10168">
            <v>98365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deti"/>
      <sheetName val="GMK speciális"/>
      <sheetName val="I. módosítás"/>
      <sheetName val="I. módosított"/>
      <sheetName val="II. módosítás"/>
      <sheetName val="II. módosított"/>
      <sheetName val="III. módosítás"/>
      <sheetName val="III. módosított"/>
      <sheetName val="IV. módosítás"/>
      <sheetName val="teljesítés 2015.03.31-ig (0414)"/>
      <sheetName val="teljesítés 2015.03.31-ig (0514)"/>
      <sheetName val="teljesítés 2015.04.30-ig (0526)"/>
      <sheetName val="teljesítés 2015.04.30-ig (0610)"/>
      <sheetName val="teljesítés 2015.05.31-ig (0619)"/>
      <sheetName val="VI. módosított"/>
      <sheetName val="IV. módosított"/>
      <sheetName val="teljesítés 2015.06.30-ig (0714)"/>
    </sheetNames>
    <sheetDataSet>
      <sheetData sheetId="0" refreshError="1">
        <row r="10000">
          <cell r="EF10000">
            <v>133780000</v>
          </cell>
          <cell r="FH10000">
            <v>586013000</v>
          </cell>
        </row>
        <row r="10001">
          <cell r="FH10001">
            <v>0</v>
          </cell>
        </row>
        <row r="10002">
          <cell r="FH10002">
            <v>0</v>
          </cell>
        </row>
        <row r="10003">
          <cell r="FH10003">
            <v>120000</v>
          </cell>
        </row>
        <row r="10004">
          <cell r="FH10004">
            <v>12480000</v>
          </cell>
        </row>
        <row r="10005">
          <cell r="FH10005">
            <v>1072000</v>
          </cell>
        </row>
        <row r="10006">
          <cell r="FH10006">
            <v>0</v>
          </cell>
        </row>
        <row r="10007">
          <cell r="FH10007">
            <v>1006000</v>
          </cell>
        </row>
        <row r="10008">
          <cell r="FH10008">
            <v>43988000</v>
          </cell>
        </row>
        <row r="10009">
          <cell r="FH10009">
            <v>0</v>
          </cell>
        </row>
        <row r="10010">
          <cell r="FH10010">
            <v>0</v>
          </cell>
        </row>
        <row r="10011">
          <cell r="FH10011">
            <v>0</v>
          </cell>
        </row>
        <row r="10012">
          <cell r="FH10012">
            <v>0</v>
          </cell>
        </row>
        <row r="10013">
          <cell r="FH10013">
            <v>0</v>
          </cell>
        </row>
        <row r="10014">
          <cell r="FH10014">
            <v>1948000</v>
          </cell>
        </row>
        <row r="10015">
          <cell r="FH10015">
            <v>2042000</v>
          </cell>
        </row>
        <row r="10016">
          <cell r="FH10016">
            <v>0</v>
          </cell>
        </row>
        <row r="10017">
          <cell r="FH10017">
            <v>6847000</v>
          </cell>
        </row>
        <row r="10018">
          <cell r="FH10018">
            <v>0</v>
          </cell>
        </row>
        <row r="10019">
          <cell r="FH10019">
            <v>23887000</v>
          </cell>
        </row>
        <row r="10020">
          <cell r="FH10020">
            <v>0</v>
          </cell>
        </row>
        <row r="10021">
          <cell r="FH10021">
            <v>0</v>
          </cell>
        </row>
        <row r="10022">
          <cell r="FH10022">
            <v>0</v>
          </cell>
        </row>
        <row r="10023">
          <cell r="FH10023">
            <v>4710000</v>
          </cell>
        </row>
        <row r="10024">
          <cell r="FH10024">
            <v>4738000</v>
          </cell>
        </row>
        <row r="10025">
          <cell r="FH10025">
            <v>0</v>
          </cell>
        </row>
        <row r="10026">
          <cell r="FH10026">
            <v>0</v>
          </cell>
        </row>
        <row r="10027">
          <cell r="FH10027">
            <v>0</v>
          </cell>
        </row>
        <row r="10028">
          <cell r="FH10028">
            <v>0</v>
          </cell>
        </row>
        <row r="10029">
          <cell r="FH10029">
            <v>0</v>
          </cell>
        </row>
        <row r="10030">
          <cell r="FH10030">
            <v>0</v>
          </cell>
        </row>
        <row r="10031">
          <cell r="FH10031">
            <v>1150000</v>
          </cell>
        </row>
        <row r="10032">
          <cell r="FH10032">
            <v>0</v>
          </cell>
        </row>
        <row r="10033">
          <cell r="FH10033">
            <v>0</v>
          </cell>
        </row>
        <row r="10034">
          <cell r="FH10034">
            <v>2244000</v>
          </cell>
        </row>
        <row r="10035">
          <cell r="FH10035">
            <v>300000</v>
          </cell>
        </row>
        <row r="10036">
          <cell r="FH10036">
            <v>0</v>
          </cell>
        </row>
        <row r="10037">
          <cell r="FH10037">
            <v>178726000</v>
          </cell>
        </row>
        <row r="10038">
          <cell r="FH10038">
            <v>4691000</v>
          </cell>
        </row>
        <row r="10039">
          <cell r="FH10039">
            <v>0</v>
          </cell>
        </row>
        <row r="10040">
          <cell r="FH10040">
            <v>15326000</v>
          </cell>
        </row>
        <row r="10041">
          <cell r="FH10041">
            <v>5020000</v>
          </cell>
        </row>
        <row r="10042">
          <cell r="FH10042">
            <v>107000</v>
          </cell>
        </row>
        <row r="10043">
          <cell r="FH10043">
            <v>340000</v>
          </cell>
        </row>
        <row r="10044">
          <cell r="FH10044">
            <v>167000</v>
          </cell>
        </row>
        <row r="10045">
          <cell r="FH10045">
            <v>118000</v>
          </cell>
        </row>
        <row r="10046">
          <cell r="FH10046">
            <v>0</v>
          </cell>
        </row>
        <row r="10048">
          <cell r="FH10048">
            <v>0</v>
          </cell>
        </row>
        <row r="10049">
          <cell r="FH10049">
            <v>0</v>
          </cell>
        </row>
        <row r="10050">
          <cell r="FH10050">
            <v>187299000</v>
          </cell>
        </row>
        <row r="10051">
          <cell r="FH10051">
            <v>10574000</v>
          </cell>
        </row>
        <row r="10052">
          <cell r="FH10052">
            <v>0</v>
          </cell>
        </row>
        <row r="10053">
          <cell r="FH10053">
            <v>5955000</v>
          </cell>
        </row>
        <row r="10054">
          <cell r="FH10054">
            <v>6828000</v>
          </cell>
        </row>
        <row r="10055">
          <cell r="FH10055">
            <v>0</v>
          </cell>
        </row>
        <row r="10056">
          <cell r="FH10056">
            <v>5789000</v>
          </cell>
        </row>
        <row r="10057">
          <cell r="FH10057">
            <v>5962000</v>
          </cell>
        </row>
        <row r="10058">
          <cell r="FH10058">
            <v>22050000</v>
          </cell>
        </row>
        <row r="10059">
          <cell r="FH10059">
            <v>1640000</v>
          </cell>
        </row>
        <row r="10060">
          <cell r="FH10060">
            <v>7385000</v>
          </cell>
        </row>
        <row r="10061">
          <cell r="FH10061">
            <v>57000</v>
          </cell>
        </row>
        <row r="10062">
          <cell r="FH10062">
            <v>7856000</v>
          </cell>
        </row>
        <row r="10063">
          <cell r="FH10063">
            <v>4859000</v>
          </cell>
        </row>
        <row r="10064">
          <cell r="FH10064">
            <v>3651000</v>
          </cell>
        </row>
        <row r="10065">
          <cell r="FH10065">
            <v>0</v>
          </cell>
        </row>
        <row r="10066">
          <cell r="FH10066">
            <v>4427000</v>
          </cell>
        </row>
        <row r="10067">
          <cell r="FH10067">
            <v>608000</v>
          </cell>
        </row>
        <row r="10068">
          <cell r="FH10068">
            <v>7600000</v>
          </cell>
        </row>
        <row r="10069">
          <cell r="FH10069">
            <v>0</v>
          </cell>
        </row>
        <row r="10070">
          <cell r="FH10070">
            <v>53254000</v>
          </cell>
        </row>
        <row r="10071">
          <cell r="FH10071">
            <v>58596000</v>
          </cell>
        </row>
        <row r="10072">
          <cell r="FH10072">
            <v>123187000</v>
          </cell>
        </row>
        <row r="10073">
          <cell r="FH10073">
            <v>9095000</v>
          </cell>
        </row>
        <row r="10074">
          <cell r="FH10074">
            <v>12754000</v>
          </cell>
        </row>
        <row r="10075">
          <cell r="FH10075">
            <v>0</v>
          </cell>
        </row>
        <row r="10076">
          <cell r="FH10076">
            <v>199230000</v>
          </cell>
        </row>
        <row r="10077">
          <cell r="FH10077">
            <v>5300000</v>
          </cell>
        </row>
        <row r="10078">
          <cell r="FH10078">
            <v>0</v>
          </cell>
        </row>
        <row r="10079">
          <cell r="FH10079">
            <v>0</v>
          </cell>
        </row>
        <row r="10080">
          <cell r="FH10080">
            <v>945000</v>
          </cell>
        </row>
        <row r="10081">
          <cell r="FH10081">
            <v>0</v>
          </cell>
        </row>
        <row r="10082">
          <cell r="FH10082">
            <v>148608000</v>
          </cell>
        </row>
        <row r="10083">
          <cell r="FH10083">
            <v>12225000</v>
          </cell>
        </row>
        <row r="10084">
          <cell r="FH10084">
            <v>3686000</v>
          </cell>
        </row>
        <row r="10085">
          <cell r="FH10085">
            <v>1500000</v>
          </cell>
        </row>
        <row r="10086">
          <cell r="FH10086">
            <v>0</v>
          </cell>
        </row>
        <row r="10087">
          <cell r="FH10087">
            <v>0</v>
          </cell>
        </row>
        <row r="10088">
          <cell r="FH10088">
            <v>2262000</v>
          </cell>
        </row>
        <row r="10089">
          <cell r="FH10089">
            <v>3727000</v>
          </cell>
        </row>
        <row r="10090">
          <cell r="FH10090">
            <v>0</v>
          </cell>
        </row>
        <row r="10091">
          <cell r="FH10091">
            <v>1200000</v>
          </cell>
        </row>
        <row r="10092">
          <cell r="FH10092">
            <v>4500000</v>
          </cell>
        </row>
        <row r="10093">
          <cell r="FH10093">
            <v>985000</v>
          </cell>
        </row>
        <row r="10094">
          <cell r="FH10094">
            <v>4200000</v>
          </cell>
        </row>
        <row r="10095">
          <cell r="FH10095">
            <v>5670000</v>
          </cell>
        </row>
        <row r="10096">
          <cell r="FH10096">
            <v>0</v>
          </cell>
        </row>
        <row r="10097">
          <cell r="FH10097">
            <v>900000</v>
          </cell>
        </row>
        <row r="10098">
          <cell r="FH10098">
            <v>26487000</v>
          </cell>
        </row>
        <row r="10099">
          <cell r="FH10099">
            <v>2952000</v>
          </cell>
        </row>
        <row r="10100">
          <cell r="FH10100">
            <v>43315000</v>
          </cell>
        </row>
        <row r="10101">
          <cell r="FH10101">
            <v>19326000</v>
          </cell>
        </row>
        <row r="10102">
          <cell r="FH10102">
            <v>38652000</v>
          </cell>
        </row>
        <row r="10103">
          <cell r="FH10103">
            <v>0</v>
          </cell>
        </row>
        <row r="10104">
          <cell r="FH10104">
            <v>0</v>
          </cell>
        </row>
        <row r="10106">
          <cell r="FH10106">
            <v>0</v>
          </cell>
        </row>
        <row r="10107">
          <cell r="FH10107">
            <v>105794000</v>
          </cell>
        </row>
        <row r="10108">
          <cell r="FH10108">
            <v>153356000</v>
          </cell>
        </row>
        <row r="10110">
          <cell r="FH10110">
            <v>0</v>
          </cell>
        </row>
        <row r="10111">
          <cell r="FH10111">
            <v>0</v>
          </cell>
        </row>
        <row r="10112">
          <cell r="FH10112">
            <v>0</v>
          </cell>
        </row>
        <row r="10113">
          <cell r="FH10113">
            <v>1954000</v>
          </cell>
        </row>
        <row r="10114">
          <cell r="FH10114">
            <v>4241000</v>
          </cell>
        </row>
        <row r="10115">
          <cell r="FH10115">
            <v>0</v>
          </cell>
        </row>
        <row r="10116">
          <cell r="FH10116">
            <v>0</v>
          </cell>
        </row>
        <row r="10117">
          <cell r="FH10117">
            <v>0</v>
          </cell>
        </row>
        <row r="10118">
          <cell r="FH10118">
            <v>1808000</v>
          </cell>
        </row>
        <row r="10119">
          <cell r="FH10119">
            <v>124349000</v>
          </cell>
        </row>
        <row r="10120">
          <cell r="FH10120">
            <v>0</v>
          </cell>
        </row>
        <row r="10121">
          <cell r="FH10121">
            <v>0</v>
          </cell>
        </row>
        <row r="10122">
          <cell r="FH10122">
            <v>0</v>
          </cell>
        </row>
        <row r="10123">
          <cell r="FH10123">
            <v>0</v>
          </cell>
        </row>
        <row r="10124">
          <cell r="FH10124">
            <v>3900000</v>
          </cell>
        </row>
        <row r="10125">
          <cell r="FH10125">
            <v>1500000</v>
          </cell>
        </row>
        <row r="10126">
          <cell r="FH10126">
            <v>0</v>
          </cell>
        </row>
        <row r="10127">
          <cell r="FH10127">
            <v>7685000</v>
          </cell>
        </row>
        <row r="10128">
          <cell r="FH10128">
            <v>5793000</v>
          </cell>
        </row>
        <row r="10129">
          <cell r="FH10129">
            <v>0</v>
          </cell>
        </row>
        <row r="10130">
          <cell r="FH10130">
            <v>0</v>
          </cell>
        </row>
        <row r="10131">
          <cell r="FH10131">
            <v>0</v>
          </cell>
        </row>
        <row r="10132">
          <cell r="FH10132">
            <v>9969000</v>
          </cell>
        </row>
        <row r="10133">
          <cell r="FH10133">
            <v>0</v>
          </cell>
        </row>
        <row r="10134">
          <cell r="FH10134">
            <v>7789000</v>
          </cell>
        </row>
        <row r="10135">
          <cell r="FH10135">
            <v>25500000</v>
          </cell>
        </row>
        <row r="10136">
          <cell r="FH10136">
            <v>0</v>
          </cell>
        </row>
        <row r="10137">
          <cell r="FH10137">
            <v>0</v>
          </cell>
        </row>
        <row r="10138">
          <cell r="FH10138">
            <v>0</v>
          </cell>
        </row>
        <row r="10139">
          <cell r="FH10139">
            <v>0</v>
          </cell>
        </row>
        <row r="10140">
          <cell r="FH10140">
            <v>0</v>
          </cell>
        </row>
        <row r="10141">
          <cell r="FH10141">
            <v>6885000</v>
          </cell>
        </row>
        <row r="10142">
          <cell r="FH10142">
            <v>0</v>
          </cell>
        </row>
        <row r="10143">
          <cell r="FH10143">
            <v>0</v>
          </cell>
        </row>
        <row r="10144">
          <cell r="FH10144">
            <v>0</v>
          </cell>
        </row>
        <row r="10145">
          <cell r="FH10145">
            <v>0</v>
          </cell>
        </row>
        <row r="10147">
          <cell r="FH10147">
            <v>16036000</v>
          </cell>
        </row>
        <row r="10148">
          <cell r="FH10148">
            <v>0</v>
          </cell>
        </row>
        <row r="10149">
          <cell r="FH10149">
            <v>0</v>
          </cell>
        </row>
        <row r="10150">
          <cell r="FH10150">
            <v>0</v>
          </cell>
        </row>
        <row r="10151">
          <cell r="FH10151">
            <v>0</v>
          </cell>
        </row>
        <row r="10152">
          <cell r="FH10152">
            <v>3827000</v>
          </cell>
        </row>
        <row r="10153">
          <cell r="FH10153">
            <v>61068000</v>
          </cell>
        </row>
        <row r="10154">
          <cell r="FH10154">
            <v>0</v>
          </cell>
        </row>
        <row r="10155">
          <cell r="FH10155">
            <v>0</v>
          </cell>
        </row>
        <row r="10156">
          <cell r="FH10156">
            <v>0</v>
          </cell>
        </row>
        <row r="10157">
          <cell r="FH10157">
            <v>0</v>
          </cell>
        </row>
        <row r="10158">
          <cell r="FH10158">
            <v>0</v>
          </cell>
        </row>
        <row r="10159">
          <cell r="FH10159">
            <v>0</v>
          </cell>
        </row>
        <row r="10160">
          <cell r="FH10160">
            <v>0</v>
          </cell>
        </row>
        <row r="10161">
          <cell r="FH10161">
            <v>14391000</v>
          </cell>
        </row>
        <row r="10167">
          <cell r="FH10167">
            <v>231502000</v>
          </cell>
        </row>
        <row r="10168">
          <cell r="FH10168">
            <v>0</v>
          </cell>
        </row>
        <row r="10169">
          <cell r="FH10169">
            <v>0</v>
          </cell>
        </row>
        <row r="10170">
          <cell r="FH10170">
            <v>97912000</v>
          </cell>
        </row>
        <row r="10171">
          <cell r="FH10171">
            <v>0</v>
          </cell>
        </row>
        <row r="10172">
          <cell r="FH10172">
            <v>0</v>
          </cell>
        </row>
        <row r="10174">
          <cell r="FH10174">
            <v>0</v>
          </cell>
        </row>
        <row r="10175">
          <cell r="FH10175">
            <v>94305000</v>
          </cell>
        </row>
        <row r="10176">
          <cell r="FH10176">
            <v>0</v>
          </cell>
        </row>
        <row r="10177">
          <cell r="FH10177">
            <v>10000000</v>
          </cell>
        </row>
        <row r="10178">
          <cell r="FH10178">
            <v>0</v>
          </cell>
        </row>
        <row r="10179">
          <cell r="FH10179">
            <v>0</v>
          </cell>
        </row>
        <row r="10180">
          <cell r="FH10180">
            <v>0</v>
          </cell>
        </row>
        <row r="10181">
          <cell r="FH10181">
            <v>1500000</v>
          </cell>
        </row>
        <row r="10182">
          <cell r="FH10182">
            <v>0</v>
          </cell>
        </row>
        <row r="10183">
          <cell r="FH10183">
            <v>0</v>
          </cell>
        </row>
        <row r="10184">
          <cell r="FH10184">
            <v>0</v>
          </cell>
        </row>
        <row r="10185">
          <cell r="FH10185">
            <v>0</v>
          </cell>
        </row>
        <row r="10186">
          <cell r="FH10186">
            <v>0</v>
          </cell>
        </row>
        <row r="10187">
          <cell r="FH10187">
            <v>0</v>
          </cell>
        </row>
        <row r="10188">
          <cell r="FH10188">
            <v>0</v>
          </cell>
        </row>
        <row r="10190">
          <cell r="FH10190">
            <v>0</v>
          </cell>
        </row>
        <row r="10191">
          <cell r="FH10191">
            <v>0</v>
          </cell>
        </row>
        <row r="10193">
          <cell r="FH10193">
            <v>69021000</v>
          </cell>
        </row>
        <row r="10195">
          <cell r="FH10195">
            <v>1641051000</v>
          </cell>
        </row>
        <row r="10196">
          <cell r="FH10196">
            <v>182046000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0000">
          <cell r="EF10000">
            <v>131029000</v>
          </cell>
          <cell r="FH10000">
            <v>522936000</v>
          </cell>
        </row>
        <row r="10001">
          <cell r="FH10001">
            <v>28232000</v>
          </cell>
        </row>
        <row r="10002">
          <cell r="FH10002">
            <v>0</v>
          </cell>
        </row>
        <row r="10003">
          <cell r="FH10003">
            <v>120000</v>
          </cell>
        </row>
        <row r="10004">
          <cell r="FH10004">
            <v>12360000</v>
          </cell>
        </row>
        <row r="10005">
          <cell r="FH10005">
            <v>573000</v>
          </cell>
        </row>
        <row r="10006">
          <cell r="FH10006">
            <v>0</v>
          </cell>
        </row>
        <row r="10007">
          <cell r="FH10007">
            <v>1006000</v>
          </cell>
        </row>
        <row r="10008">
          <cell r="FH10008">
            <v>41161000</v>
          </cell>
        </row>
        <row r="10009">
          <cell r="FH10009">
            <v>0</v>
          </cell>
        </row>
        <row r="10010">
          <cell r="FH10010">
            <v>1260000</v>
          </cell>
        </row>
        <row r="10011">
          <cell r="FH10011">
            <v>0</v>
          </cell>
        </row>
        <row r="10012">
          <cell r="FH10012">
            <v>18952000</v>
          </cell>
        </row>
        <row r="10013">
          <cell r="FH10013">
            <v>0</v>
          </cell>
        </row>
        <row r="10014">
          <cell r="FH10014">
            <v>1692000</v>
          </cell>
        </row>
        <row r="10015">
          <cell r="FH10015">
            <v>5661000</v>
          </cell>
        </row>
        <row r="10016">
          <cell r="FH10016">
            <v>0</v>
          </cell>
        </row>
        <row r="10017">
          <cell r="FH10017">
            <v>6561000</v>
          </cell>
        </row>
        <row r="10018">
          <cell r="FH10018">
            <v>0</v>
          </cell>
        </row>
        <row r="10019">
          <cell r="FH10019">
            <v>21592000</v>
          </cell>
        </row>
        <row r="10020">
          <cell r="FH10020">
            <v>1197000</v>
          </cell>
        </row>
        <row r="10021">
          <cell r="FH10021">
            <v>0</v>
          </cell>
        </row>
        <row r="10022">
          <cell r="FH10022">
            <v>0</v>
          </cell>
        </row>
        <row r="10023">
          <cell r="FH10023">
            <v>4707000</v>
          </cell>
        </row>
        <row r="10024">
          <cell r="FH10024">
            <v>8120000</v>
          </cell>
        </row>
        <row r="10025">
          <cell r="FH10025">
            <v>400000</v>
          </cell>
        </row>
        <row r="10026">
          <cell r="FH10026">
            <v>0</v>
          </cell>
        </row>
        <row r="10027">
          <cell r="FH10027">
            <v>0</v>
          </cell>
        </row>
        <row r="10028">
          <cell r="FH10028">
            <v>0</v>
          </cell>
        </row>
        <row r="10029">
          <cell r="FH10029">
            <v>189000</v>
          </cell>
        </row>
        <row r="10030">
          <cell r="FH10030">
            <v>7905000</v>
          </cell>
        </row>
        <row r="10031">
          <cell r="FH10031">
            <v>1150000</v>
          </cell>
        </row>
        <row r="10032">
          <cell r="FH10032">
            <v>3925000</v>
          </cell>
        </row>
        <row r="10033">
          <cell r="FH10033">
            <v>0</v>
          </cell>
        </row>
        <row r="10034">
          <cell r="FH10034">
            <v>2441000</v>
          </cell>
        </row>
        <row r="10035">
          <cell r="FH10035">
            <v>300000</v>
          </cell>
        </row>
        <row r="10036">
          <cell r="FH10036">
            <v>0</v>
          </cell>
        </row>
        <row r="10037">
          <cell r="FH10037">
            <v>176884000</v>
          </cell>
        </row>
        <row r="10038">
          <cell r="FH10038">
            <v>4594000</v>
          </cell>
        </row>
        <row r="10039">
          <cell r="FH10039">
            <v>374000</v>
          </cell>
        </row>
        <row r="10040">
          <cell r="FH10040">
            <v>14361000</v>
          </cell>
        </row>
        <row r="10041">
          <cell r="FH10041">
            <v>4860000</v>
          </cell>
        </row>
        <row r="10042">
          <cell r="FH10042">
            <v>97000</v>
          </cell>
        </row>
        <row r="10043">
          <cell r="FH10043">
            <v>129000</v>
          </cell>
        </row>
        <row r="10044">
          <cell r="FH10044">
            <v>167000</v>
          </cell>
        </row>
        <row r="10045">
          <cell r="FH10045">
            <v>118000</v>
          </cell>
        </row>
        <row r="10046">
          <cell r="FH10046">
            <v>0</v>
          </cell>
        </row>
        <row r="10048">
          <cell r="FH10048">
            <v>0</v>
          </cell>
        </row>
        <row r="10049">
          <cell r="FH10049">
            <v>0</v>
          </cell>
        </row>
        <row r="10050">
          <cell r="FH10050">
            <v>193705000</v>
          </cell>
        </row>
        <row r="10051">
          <cell r="FH10051">
            <v>10536000</v>
          </cell>
        </row>
        <row r="10052">
          <cell r="FH10052">
            <v>0</v>
          </cell>
        </row>
        <row r="10053">
          <cell r="FH10053">
            <v>5218000</v>
          </cell>
        </row>
        <row r="10054">
          <cell r="FH10054">
            <v>8029000</v>
          </cell>
        </row>
        <row r="10055">
          <cell r="FH10055">
            <v>0</v>
          </cell>
        </row>
        <row r="10056">
          <cell r="FH10056">
            <v>5861000</v>
          </cell>
        </row>
        <row r="10057">
          <cell r="FH10057">
            <v>5962000</v>
          </cell>
        </row>
        <row r="10058">
          <cell r="FH10058">
            <v>23892000</v>
          </cell>
        </row>
        <row r="10059">
          <cell r="FH10059">
            <v>1708000</v>
          </cell>
        </row>
        <row r="10060">
          <cell r="FH10060">
            <v>7385000</v>
          </cell>
        </row>
        <row r="10061">
          <cell r="FH10061">
            <v>57000</v>
          </cell>
        </row>
        <row r="10062">
          <cell r="FH10062">
            <v>6774000</v>
          </cell>
        </row>
        <row r="10063">
          <cell r="FH10063">
            <v>4544000</v>
          </cell>
        </row>
        <row r="10064">
          <cell r="FH10064">
            <v>3651000</v>
          </cell>
        </row>
        <row r="10065">
          <cell r="FH10065">
            <v>20000</v>
          </cell>
        </row>
        <row r="10066">
          <cell r="FH10066">
            <v>4425000</v>
          </cell>
        </row>
        <row r="10067">
          <cell r="FH10067">
            <v>618000</v>
          </cell>
        </row>
        <row r="10068">
          <cell r="FH10068">
            <v>8072000</v>
          </cell>
        </row>
        <row r="10069">
          <cell r="FH10069">
            <v>0</v>
          </cell>
        </row>
        <row r="10070">
          <cell r="FH10070">
            <v>53263000</v>
          </cell>
        </row>
        <row r="10071">
          <cell r="FH10071">
            <v>64263000</v>
          </cell>
        </row>
        <row r="10072">
          <cell r="FH10072">
            <v>123187000</v>
          </cell>
        </row>
        <row r="10073">
          <cell r="FH10073">
            <v>9398000</v>
          </cell>
        </row>
        <row r="10074">
          <cell r="FH10074">
            <v>13105000</v>
          </cell>
        </row>
        <row r="10075">
          <cell r="FH10075">
            <v>0</v>
          </cell>
        </row>
        <row r="10076">
          <cell r="FH10076">
            <v>208060000</v>
          </cell>
        </row>
        <row r="10077">
          <cell r="FH10077">
            <v>5449000</v>
          </cell>
        </row>
        <row r="10078">
          <cell r="FH10078">
            <v>0</v>
          </cell>
        </row>
        <row r="10079">
          <cell r="FH10079">
            <v>0</v>
          </cell>
        </row>
        <row r="10080">
          <cell r="FH10080">
            <v>1318000</v>
          </cell>
        </row>
        <row r="10081">
          <cell r="FH10081">
            <v>0</v>
          </cell>
        </row>
        <row r="10082">
          <cell r="FH10082">
            <v>147622000</v>
          </cell>
        </row>
        <row r="10083">
          <cell r="FH10083">
            <v>15141000</v>
          </cell>
        </row>
        <row r="10084">
          <cell r="FH10084">
            <v>3611000</v>
          </cell>
        </row>
        <row r="10085">
          <cell r="FH10085">
            <v>1500000</v>
          </cell>
        </row>
        <row r="10086">
          <cell r="FH10086">
            <v>0</v>
          </cell>
        </row>
        <row r="10087">
          <cell r="FH10087">
            <v>0</v>
          </cell>
        </row>
        <row r="10088">
          <cell r="FH10088">
            <v>2041000</v>
          </cell>
        </row>
        <row r="10089">
          <cell r="FH10089">
            <v>3817000</v>
          </cell>
        </row>
        <row r="10090">
          <cell r="FH10090">
            <v>0</v>
          </cell>
        </row>
        <row r="10091">
          <cell r="FH10091">
            <v>5100000</v>
          </cell>
        </row>
        <row r="10092">
          <cell r="FH10092">
            <v>8430000</v>
          </cell>
        </row>
        <row r="10093">
          <cell r="FH10093">
            <v>924000</v>
          </cell>
        </row>
        <row r="10094">
          <cell r="FH10094">
            <v>4200000</v>
          </cell>
        </row>
        <row r="10095">
          <cell r="FH10095">
            <v>5780000</v>
          </cell>
        </row>
        <row r="10096">
          <cell r="FH10096">
            <v>0</v>
          </cell>
        </row>
        <row r="10097">
          <cell r="FH10097">
            <v>900000</v>
          </cell>
        </row>
        <row r="10098">
          <cell r="FH10098">
            <v>28694000</v>
          </cell>
        </row>
        <row r="10099">
          <cell r="FH10099">
            <v>2817000</v>
          </cell>
        </row>
        <row r="10100">
          <cell r="FH10100">
            <v>42448000</v>
          </cell>
        </row>
        <row r="10101">
          <cell r="FH10101">
            <v>20482000</v>
          </cell>
        </row>
        <row r="10102">
          <cell r="FH10102">
            <v>33012000</v>
          </cell>
        </row>
        <row r="10103">
          <cell r="FH10103">
            <v>0</v>
          </cell>
        </row>
        <row r="10104">
          <cell r="FH10104">
            <v>0</v>
          </cell>
        </row>
        <row r="10106">
          <cell r="FH10106">
            <v>18000</v>
          </cell>
        </row>
        <row r="10107">
          <cell r="FH10107">
            <v>109715000</v>
          </cell>
        </row>
        <row r="10108">
          <cell r="FH10108">
            <v>155797000</v>
          </cell>
        </row>
        <row r="10110">
          <cell r="FH10110">
            <v>271000</v>
          </cell>
        </row>
        <row r="10111">
          <cell r="FH10111">
            <v>0</v>
          </cell>
        </row>
        <row r="10112">
          <cell r="FH10112">
            <v>0</v>
          </cell>
        </row>
        <row r="10113">
          <cell r="FH10113">
            <v>1657000</v>
          </cell>
        </row>
        <row r="10114">
          <cell r="FH10114">
            <v>4217000</v>
          </cell>
        </row>
        <row r="10115">
          <cell r="FH10115">
            <v>7000</v>
          </cell>
        </row>
        <row r="10116">
          <cell r="FH10116">
            <v>0</v>
          </cell>
        </row>
        <row r="10117">
          <cell r="FH10117">
            <v>0</v>
          </cell>
        </row>
        <row r="10118">
          <cell r="FH10118">
            <v>1808000</v>
          </cell>
        </row>
        <row r="10119">
          <cell r="FH10119">
            <v>124349000</v>
          </cell>
        </row>
        <row r="10120">
          <cell r="FH10120">
            <v>1091000</v>
          </cell>
        </row>
        <row r="10121">
          <cell r="FH10121">
            <v>0</v>
          </cell>
        </row>
        <row r="10122">
          <cell r="FH10122">
            <v>0</v>
          </cell>
        </row>
        <row r="10123">
          <cell r="FH10123">
            <v>0</v>
          </cell>
        </row>
        <row r="10124">
          <cell r="FH10124">
            <v>35851000</v>
          </cell>
        </row>
        <row r="10125">
          <cell r="FH10125">
            <v>1500000</v>
          </cell>
        </row>
        <row r="10126">
          <cell r="FH10126">
            <v>63000</v>
          </cell>
        </row>
        <row r="10127">
          <cell r="FH10127">
            <v>7807000</v>
          </cell>
        </row>
        <row r="10128">
          <cell r="FH10128">
            <v>8642000</v>
          </cell>
        </row>
        <row r="10129">
          <cell r="FH10129">
            <v>0</v>
          </cell>
        </row>
        <row r="10130">
          <cell r="FH10130">
            <v>0</v>
          </cell>
        </row>
        <row r="10131">
          <cell r="FH10131">
            <v>3386000</v>
          </cell>
        </row>
        <row r="10132">
          <cell r="FH10132">
            <v>12975000</v>
          </cell>
        </row>
        <row r="10133">
          <cell r="FH10133">
            <v>28000</v>
          </cell>
        </row>
        <row r="10134">
          <cell r="FH10134">
            <v>18931000</v>
          </cell>
        </row>
        <row r="10135">
          <cell r="FH10135">
            <v>90904000</v>
          </cell>
        </row>
        <row r="10136">
          <cell r="FH10136">
            <v>0</v>
          </cell>
        </row>
        <row r="10137">
          <cell r="FH10137">
            <v>0</v>
          </cell>
        </row>
        <row r="10138">
          <cell r="FH10138">
            <v>0</v>
          </cell>
        </row>
        <row r="10139">
          <cell r="FH10139">
            <v>0</v>
          </cell>
        </row>
        <row r="10140">
          <cell r="FH10140">
            <v>0</v>
          </cell>
        </row>
        <row r="10141">
          <cell r="FH10141">
            <v>24544000</v>
          </cell>
        </row>
        <row r="10142">
          <cell r="FH10142">
            <v>25589000</v>
          </cell>
        </row>
        <row r="10143">
          <cell r="FH10143">
            <v>0</v>
          </cell>
        </row>
        <row r="10144">
          <cell r="FH10144">
            <v>551000</v>
          </cell>
        </row>
        <row r="10145">
          <cell r="FH10145">
            <v>0</v>
          </cell>
        </row>
        <row r="10147">
          <cell r="FH10147">
            <v>16036000</v>
          </cell>
        </row>
        <row r="10148">
          <cell r="FH10148">
            <v>0</v>
          </cell>
        </row>
        <row r="10149">
          <cell r="FH10149">
            <v>0</v>
          </cell>
        </row>
        <row r="10150">
          <cell r="FH10150">
            <v>0</v>
          </cell>
        </row>
        <row r="10151">
          <cell r="FH10151">
            <v>0</v>
          </cell>
        </row>
        <row r="10152">
          <cell r="FH10152">
            <v>3827000</v>
          </cell>
        </row>
        <row r="10153">
          <cell r="FH10153">
            <v>60989000</v>
          </cell>
        </row>
        <row r="10154">
          <cell r="FH10154">
            <v>0</v>
          </cell>
        </row>
        <row r="10155">
          <cell r="FH10155">
            <v>0</v>
          </cell>
        </row>
        <row r="10156">
          <cell r="FH10156">
            <v>0</v>
          </cell>
        </row>
        <row r="10157">
          <cell r="FH10157">
            <v>0</v>
          </cell>
        </row>
        <row r="10158">
          <cell r="FH10158">
            <v>0</v>
          </cell>
        </row>
        <row r="10159">
          <cell r="FH10159">
            <v>0</v>
          </cell>
        </row>
        <row r="10160">
          <cell r="FH10160">
            <v>0</v>
          </cell>
        </row>
        <row r="10161">
          <cell r="FH10161">
            <v>14232000</v>
          </cell>
        </row>
        <row r="10167">
          <cell r="FH10167">
            <v>231502000</v>
          </cell>
        </row>
        <row r="10168">
          <cell r="FH10168">
            <v>0</v>
          </cell>
        </row>
        <row r="10169">
          <cell r="FH10169">
            <v>0</v>
          </cell>
        </row>
        <row r="10170">
          <cell r="FH10170">
            <v>97912000</v>
          </cell>
        </row>
        <row r="10171">
          <cell r="FH10171">
            <v>0</v>
          </cell>
        </row>
        <row r="10172">
          <cell r="FH10172">
            <v>0</v>
          </cell>
        </row>
        <row r="10174">
          <cell r="FH10174">
            <v>79000</v>
          </cell>
        </row>
        <row r="10175">
          <cell r="FH10175">
            <v>94305000</v>
          </cell>
        </row>
        <row r="10176">
          <cell r="FH10176">
            <v>0</v>
          </cell>
        </row>
        <row r="10177">
          <cell r="FH10177">
            <v>10000000</v>
          </cell>
        </row>
        <row r="10178">
          <cell r="FH10178">
            <v>0</v>
          </cell>
        </row>
        <row r="10179">
          <cell r="FH10179">
            <v>0</v>
          </cell>
        </row>
        <row r="10180">
          <cell r="FH10180">
            <v>0</v>
          </cell>
        </row>
        <row r="10181">
          <cell r="FH10181">
            <v>1500000</v>
          </cell>
        </row>
        <row r="10182">
          <cell r="FH10182">
            <v>0</v>
          </cell>
        </row>
        <row r="10183">
          <cell r="FH10183">
            <v>0</v>
          </cell>
        </row>
        <row r="10184">
          <cell r="FH10184">
            <v>0</v>
          </cell>
        </row>
        <row r="10185">
          <cell r="FH10185">
            <v>11640000</v>
          </cell>
        </row>
        <row r="10186">
          <cell r="FH10186">
            <v>0</v>
          </cell>
        </row>
        <row r="10187">
          <cell r="FH10187">
            <v>0</v>
          </cell>
        </row>
        <row r="10188">
          <cell r="FH10188">
            <v>0</v>
          </cell>
        </row>
        <row r="10190">
          <cell r="FH10190">
            <v>7016000</v>
          </cell>
        </row>
        <row r="10191">
          <cell r="FH10191">
            <v>128000</v>
          </cell>
        </row>
        <row r="10193">
          <cell r="FH10193">
            <v>203952000</v>
          </cell>
        </row>
        <row r="10195">
          <cell r="FH10195">
            <v>1625246000</v>
          </cell>
        </row>
        <row r="10196">
          <cell r="FH10196">
            <v>188308000</v>
          </cell>
        </row>
      </sheetData>
      <sheetData sheetId="15" refreshError="1"/>
      <sheetData sheetId="16" refreshError="1">
        <row r="10000">
          <cell r="EF10000">
            <v>62778008</v>
          </cell>
          <cell r="FH10000">
            <v>261763137</v>
          </cell>
        </row>
        <row r="10001">
          <cell r="FH10001">
            <v>21534525</v>
          </cell>
        </row>
        <row r="10002">
          <cell r="FH10002">
            <v>0</v>
          </cell>
        </row>
        <row r="10003">
          <cell r="FH10003">
            <v>63000</v>
          </cell>
        </row>
        <row r="10004">
          <cell r="FH10004">
            <v>5617616</v>
          </cell>
        </row>
        <row r="10005">
          <cell r="FH10005">
            <v>499750</v>
          </cell>
        </row>
        <row r="10006">
          <cell r="FH10006">
            <v>0</v>
          </cell>
        </row>
        <row r="10007">
          <cell r="FH10007">
            <v>1004240</v>
          </cell>
        </row>
        <row r="10008">
          <cell r="FH10008">
            <v>17063839</v>
          </cell>
        </row>
        <row r="10009">
          <cell r="FH10009">
            <v>0</v>
          </cell>
        </row>
        <row r="10010">
          <cell r="FH10010">
            <v>1425619</v>
          </cell>
        </row>
        <row r="10011">
          <cell r="FH10011">
            <v>0</v>
          </cell>
        </row>
        <row r="10012">
          <cell r="FH10012">
            <v>6748978</v>
          </cell>
        </row>
        <row r="10013">
          <cell r="FH10013">
            <v>0</v>
          </cell>
        </row>
        <row r="10014">
          <cell r="FH10014">
            <v>492300</v>
          </cell>
        </row>
        <row r="10015">
          <cell r="FH10015">
            <v>6269712</v>
          </cell>
        </row>
        <row r="10016">
          <cell r="FH10016">
            <v>0</v>
          </cell>
        </row>
        <row r="10017">
          <cell r="FH10017">
            <v>3871500</v>
          </cell>
        </row>
        <row r="10018">
          <cell r="FH10018">
            <v>0</v>
          </cell>
        </row>
        <row r="10019">
          <cell r="FH10019">
            <v>7452000</v>
          </cell>
        </row>
        <row r="10020">
          <cell r="FH10020">
            <v>58200</v>
          </cell>
        </row>
        <row r="10021">
          <cell r="FH10021">
            <v>0</v>
          </cell>
        </row>
        <row r="10022">
          <cell r="FH10022">
            <v>0</v>
          </cell>
        </row>
        <row r="10023">
          <cell r="FH10023">
            <v>1554263</v>
          </cell>
        </row>
        <row r="10024">
          <cell r="FH10024">
            <v>146000</v>
          </cell>
        </row>
        <row r="10025">
          <cell r="FH10025">
            <v>300000</v>
          </cell>
        </row>
        <row r="10026">
          <cell r="FH10026">
            <v>0</v>
          </cell>
        </row>
        <row r="10027">
          <cell r="FH10027">
            <v>0</v>
          </cell>
        </row>
        <row r="10028">
          <cell r="FH10028">
            <v>0</v>
          </cell>
        </row>
        <row r="10029">
          <cell r="FH10029">
            <v>247384</v>
          </cell>
        </row>
        <row r="10030">
          <cell r="FH10030">
            <v>4785235</v>
          </cell>
        </row>
        <row r="10031">
          <cell r="FH10031">
            <v>0</v>
          </cell>
        </row>
        <row r="10032">
          <cell r="FH10032">
            <v>4736700</v>
          </cell>
        </row>
        <row r="10033">
          <cell r="FH10033">
            <v>0</v>
          </cell>
        </row>
        <row r="10034">
          <cell r="FH10034">
            <v>985000</v>
          </cell>
        </row>
        <row r="10035">
          <cell r="FH10035">
            <v>39772</v>
          </cell>
        </row>
        <row r="10036">
          <cell r="FH10036">
            <v>0</v>
          </cell>
        </row>
        <row r="10037">
          <cell r="FH10037">
            <v>90566554</v>
          </cell>
        </row>
        <row r="10038">
          <cell r="FH10038">
            <v>1829624</v>
          </cell>
        </row>
        <row r="10039">
          <cell r="FH10039">
            <v>635994</v>
          </cell>
        </row>
        <row r="10040">
          <cell r="FH10040">
            <v>7475000</v>
          </cell>
        </row>
        <row r="10041">
          <cell r="FH10041">
            <v>1810541</v>
          </cell>
        </row>
        <row r="10042">
          <cell r="FH10042">
            <v>36814</v>
          </cell>
        </row>
        <row r="10043">
          <cell r="FH10043">
            <v>94533</v>
          </cell>
        </row>
        <row r="10044">
          <cell r="FH10044">
            <v>14714</v>
          </cell>
        </row>
        <row r="10045">
          <cell r="FH10045">
            <v>110503</v>
          </cell>
        </row>
        <row r="10046">
          <cell r="FH10046">
            <v>21020</v>
          </cell>
        </row>
        <row r="10048">
          <cell r="FH10048">
            <v>0</v>
          </cell>
        </row>
        <row r="10049">
          <cell r="FH10049">
            <v>0</v>
          </cell>
        </row>
        <row r="10050">
          <cell r="FH10050">
            <v>104936772</v>
          </cell>
        </row>
        <row r="10051">
          <cell r="FH10051">
            <v>6021686</v>
          </cell>
        </row>
        <row r="10052">
          <cell r="FH10052">
            <v>0</v>
          </cell>
        </row>
        <row r="10053">
          <cell r="FH10053">
            <v>2104300</v>
          </cell>
        </row>
        <row r="10054">
          <cell r="FH10054">
            <v>2362373</v>
          </cell>
        </row>
        <row r="10055">
          <cell r="FH10055">
            <v>0</v>
          </cell>
        </row>
        <row r="10056">
          <cell r="FH10056">
            <v>5382077</v>
          </cell>
        </row>
        <row r="10057">
          <cell r="FH10057">
            <v>5249205</v>
          </cell>
        </row>
        <row r="10058">
          <cell r="FH10058">
            <v>19074506</v>
          </cell>
        </row>
        <row r="10059">
          <cell r="FH10059">
            <v>89213</v>
          </cell>
        </row>
        <row r="10060">
          <cell r="FH10060">
            <v>166568</v>
          </cell>
        </row>
        <row r="10061">
          <cell r="FH10061">
            <v>88595</v>
          </cell>
        </row>
        <row r="10062">
          <cell r="FH10062">
            <v>1914944</v>
          </cell>
        </row>
        <row r="10063">
          <cell r="FH10063">
            <v>849714</v>
          </cell>
        </row>
        <row r="10064">
          <cell r="FH10064">
            <v>1698914</v>
          </cell>
        </row>
        <row r="10065">
          <cell r="FH10065">
            <v>264870</v>
          </cell>
        </row>
        <row r="10066">
          <cell r="FH10066">
            <v>1600748</v>
          </cell>
        </row>
        <row r="10067">
          <cell r="FH10067">
            <v>76763</v>
          </cell>
        </row>
        <row r="10068">
          <cell r="FH10068">
            <v>5632365</v>
          </cell>
        </row>
        <row r="10069">
          <cell r="FH10069">
            <v>0</v>
          </cell>
        </row>
        <row r="10070">
          <cell r="FH10070">
            <v>28652623</v>
          </cell>
        </row>
        <row r="10071">
          <cell r="FH10071">
            <v>46533478</v>
          </cell>
        </row>
        <row r="10072">
          <cell r="FH10072">
            <v>58554595</v>
          </cell>
        </row>
        <row r="10073">
          <cell r="FH10073">
            <v>4245889</v>
          </cell>
        </row>
        <row r="10074">
          <cell r="FH10074">
            <v>6600613</v>
          </cell>
        </row>
        <row r="10075">
          <cell r="FH10075">
            <v>0</v>
          </cell>
        </row>
        <row r="10076">
          <cell r="FH10076">
            <v>111176305</v>
          </cell>
        </row>
        <row r="10077">
          <cell r="FH10077">
            <v>3358369</v>
          </cell>
        </row>
        <row r="10078">
          <cell r="FH10078">
            <v>129853</v>
          </cell>
        </row>
        <row r="10079">
          <cell r="FH10079">
            <v>0</v>
          </cell>
        </row>
        <row r="10080">
          <cell r="FH10080">
            <v>618723</v>
          </cell>
        </row>
        <row r="10081">
          <cell r="FH10081">
            <v>0</v>
          </cell>
        </row>
        <row r="10082">
          <cell r="FH10082">
            <v>24586705</v>
          </cell>
        </row>
        <row r="10083">
          <cell r="FH10083">
            <v>10485053</v>
          </cell>
        </row>
        <row r="10084">
          <cell r="FH10084">
            <v>917929</v>
          </cell>
        </row>
        <row r="10085">
          <cell r="FH10085">
            <v>226580</v>
          </cell>
        </row>
        <row r="10086">
          <cell r="FH10086">
            <v>0</v>
          </cell>
        </row>
        <row r="10087">
          <cell r="FH10087">
            <v>0</v>
          </cell>
        </row>
        <row r="10088">
          <cell r="FH10088">
            <v>975000</v>
          </cell>
        </row>
        <row r="10089">
          <cell r="FH10089">
            <v>633404</v>
          </cell>
        </row>
        <row r="10090">
          <cell r="FH10090">
            <v>0</v>
          </cell>
        </row>
        <row r="10091">
          <cell r="FH10091">
            <v>3485250</v>
          </cell>
        </row>
        <row r="10092">
          <cell r="FH10092">
            <v>350000</v>
          </cell>
        </row>
        <row r="10093">
          <cell r="FH10093">
            <v>505021</v>
          </cell>
        </row>
        <row r="10094">
          <cell r="FH10094">
            <v>3008486.25</v>
          </cell>
        </row>
        <row r="10095">
          <cell r="FH10095">
            <v>2440271</v>
          </cell>
        </row>
        <row r="10096">
          <cell r="FH10096">
            <v>0</v>
          </cell>
        </row>
        <row r="10097">
          <cell r="FH10097">
            <v>339877</v>
          </cell>
        </row>
        <row r="10098">
          <cell r="FH10098">
            <v>13297568</v>
          </cell>
        </row>
        <row r="10099">
          <cell r="FH10099">
            <v>1105786</v>
          </cell>
        </row>
        <row r="10100">
          <cell r="FH10100">
            <v>19514982</v>
          </cell>
        </row>
        <row r="10101">
          <cell r="FH10101">
            <v>7154259</v>
          </cell>
        </row>
        <row r="10102">
          <cell r="FH10102">
            <v>19010138</v>
          </cell>
        </row>
        <row r="10103">
          <cell r="FH10103">
            <v>0</v>
          </cell>
        </row>
        <row r="10104">
          <cell r="FH10104">
            <v>0</v>
          </cell>
        </row>
        <row r="10106">
          <cell r="FH10106">
            <v>1577324</v>
          </cell>
        </row>
        <row r="10107">
          <cell r="FH10107">
            <v>56163880</v>
          </cell>
        </row>
        <row r="10108">
          <cell r="FH10108">
            <v>64279062</v>
          </cell>
        </row>
        <row r="10110">
          <cell r="FH10110">
            <v>270060</v>
          </cell>
        </row>
        <row r="10111">
          <cell r="FH10111">
            <v>0</v>
          </cell>
        </row>
        <row r="10112">
          <cell r="FH10112">
            <v>0</v>
          </cell>
        </row>
        <row r="10113">
          <cell r="FH10113">
            <v>976800</v>
          </cell>
        </row>
        <row r="10114">
          <cell r="FH10114">
            <v>987072</v>
          </cell>
        </row>
        <row r="10115">
          <cell r="FH10115">
            <v>82302</v>
          </cell>
        </row>
        <row r="10116">
          <cell r="FH10116">
            <v>0</v>
          </cell>
        </row>
        <row r="10117">
          <cell r="FH10117">
            <v>0</v>
          </cell>
        </row>
        <row r="10118">
          <cell r="FH10118">
            <v>91802.11</v>
          </cell>
        </row>
        <row r="10119">
          <cell r="FH10119">
            <v>71671158</v>
          </cell>
        </row>
        <row r="10120">
          <cell r="FH10120">
            <v>1075670</v>
          </cell>
        </row>
        <row r="10121">
          <cell r="FH10121">
            <v>0</v>
          </cell>
        </row>
        <row r="10122">
          <cell r="FH10122">
            <v>0</v>
          </cell>
        </row>
        <row r="10123">
          <cell r="FH10123">
            <v>0</v>
          </cell>
        </row>
        <row r="10124">
          <cell r="FH10124">
            <v>0</v>
          </cell>
        </row>
        <row r="10125">
          <cell r="FH10125">
            <v>0</v>
          </cell>
        </row>
        <row r="10126">
          <cell r="FH10126">
            <v>62400</v>
          </cell>
        </row>
        <row r="10127">
          <cell r="FH10127">
            <v>2435634</v>
          </cell>
        </row>
        <row r="10128">
          <cell r="FH10128">
            <v>6474570</v>
          </cell>
        </row>
        <row r="10129">
          <cell r="FH10129">
            <v>0</v>
          </cell>
        </row>
        <row r="10130">
          <cell r="FH10130">
            <v>0</v>
          </cell>
        </row>
        <row r="10131">
          <cell r="FH10131">
            <v>0</v>
          </cell>
        </row>
        <row r="10132">
          <cell r="FH10132">
            <v>5454142</v>
          </cell>
        </row>
        <row r="10133">
          <cell r="FH10133">
            <v>27270</v>
          </cell>
        </row>
        <row r="10134">
          <cell r="FH10134">
            <v>3867953</v>
          </cell>
        </row>
        <row r="10135">
          <cell r="FH10135">
            <v>15648399</v>
          </cell>
        </row>
        <row r="10136">
          <cell r="FH10136">
            <v>0</v>
          </cell>
        </row>
        <row r="10137">
          <cell r="FH10137">
            <v>0</v>
          </cell>
        </row>
        <row r="10138">
          <cell r="FH10138">
            <v>0</v>
          </cell>
        </row>
        <row r="10139">
          <cell r="FH10139">
            <v>0</v>
          </cell>
        </row>
        <row r="10140">
          <cell r="FH10140">
            <v>0</v>
          </cell>
        </row>
        <row r="10141">
          <cell r="FH10141">
            <v>4225069</v>
          </cell>
        </row>
        <row r="10142">
          <cell r="FH10142">
            <v>16959087</v>
          </cell>
        </row>
        <row r="10143">
          <cell r="FH10143">
            <v>41696</v>
          </cell>
        </row>
        <row r="10144">
          <cell r="FH10144">
            <v>457599</v>
          </cell>
        </row>
        <row r="10145">
          <cell r="FH10145">
            <v>0</v>
          </cell>
        </row>
        <row r="10147">
          <cell r="FH10147">
            <v>8020135</v>
          </cell>
        </row>
        <row r="10148">
          <cell r="FH10148">
            <v>165156</v>
          </cell>
        </row>
        <row r="10149">
          <cell r="FH10149">
            <v>39601.81</v>
          </cell>
        </row>
        <row r="10150">
          <cell r="FH10150">
            <v>0</v>
          </cell>
        </row>
        <row r="10151">
          <cell r="FH10151">
            <v>0</v>
          </cell>
        </row>
        <row r="10152">
          <cell r="FH10152">
            <v>2522450.71</v>
          </cell>
        </row>
        <row r="10153">
          <cell r="FH10153">
            <v>34624445</v>
          </cell>
        </row>
        <row r="10154">
          <cell r="FH10154">
            <v>0</v>
          </cell>
        </row>
        <row r="10155">
          <cell r="FH10155">
            <v>0</v>
          </cell>
        </row>
        <row r="10156">
          <cell r="FH10156">
            <v>0</v>
          </cell>
        </row>
        <row r="10157">
          <cell r="FH10157">
            <v>0</v>
          </cell>
        </row>
        <row r="10158">
          <cell r="FH10158">
            <v>0</v>
          </cell>
        </row>
        <row r="10159">
          <cell r="FH10159">
            <v>0</v>
          </cell>
        </row>
        <row r="10160">
          <cell r="FH10160">
            <v>0</v>
          </cell>
        </row>
        <row r="10161">
          <cell r="FH10161">
            <v>8949790</v>
          </cell>
        </row>
        <row r="10167">
          <cell r="FH10167">
            <v>107257592</v>
          </cell>
        </row>
        <row r="10168">
          <cell r="FH10168">
            <v>0</v>
          </cell>
        </row>
        <row r="10169">
          <cell r="FH10169">
            <v>0</v>
          </cell>
        </row>
        <row r="10170">
          <cell r="FH10170">
            <v>56433981</v>
          </cell>
        </row>
        <row r="10171">
          <cell r="FH10171">
            <v>0</v>
          </cell>
        </row>
        <row r="10172">
          <cell r="FH10172">
            <v>0</v>
          </cell>
        </row>
        <row r="10174">
          <cell r="FH10174">
            <v>21166.25</v>
          </cell>
        </row>
        <row r="10175">
          <cell r="FH10175">
            <v>47076921.590000004</v>
          </cell>
        </row>
        <row r="10176">
          <cell r="FH10176">
            <v>0</v>
          </cell>
        </row>
        <row r="10177">
          <cell r="FH10177">
            <v>10986000</v>
          </cell>
        </row>
        <row r="10178">
          <cell r="FH10178">
            <v>159</v>
          </cell>
        </row>
        <row r="10179">
          <cell r="FH10179">
            <v>0</v>
          </cell>
        </row>
        <row r="10180">
          <cell r="FH10180">
            <v>7335</v>
          </cell>
        </row>
        <row r="10181">
          <cell r="FH10181">
            <v>487221</v>
          </cell>
        </row>
        <row r="10182">
          <cell r="FH10182">
            <v>36220</v>
          </cell>
        </row>
        <row r="10183">
          <cell r="FH10183">
            <v>0</v>
          </cell>
        </row>
        <row r="10184">
          <cell r="FH10184">
            <v>0</v>
          </cell>
        </row>
        <row r="10185">
          <cell r="FH10185">
            <v>11640000</v>
          </cell>
        </row>
        <row r="10186">
          <cell r="FH10186">
            <v>0</v>
          </cell>
        </row>
        <row r="10187">
          <cell r="FH10187">
            <v>49879</v>
          </cell>
        </row>
        <row r="10188">
          <cell r="FH10188">
            <v>0</v>
          </cell>
        </row>
        <row r="10190">
          <cell r="FH10190">
            <v>7016348</v>
          </cell>
        </row>
        <row r="10191">
          <cell r="FH10191">
            <v>128270</v>
          </cell>
        </row>
        <row r="10193">
          <cell r="FH10193">
            <v>37609568</v>
          </cell>
        </row>
        <row r="10195">
          <cell r="FH10195">
            <v>795747834</v>
          </cell>
        </row>
        <row r="10196">
          <cell r="FH10196">
            <v>98364743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9"/>
  <sheetViews>
    <sheetView zoomScale="80" zoomScaleNormal="80" workbookViewId="0">
      <selection activeCell="O1" sqref="O1"/>
    </sheetView>
  </sheetViews>
  <sheetFormatPr defaultRowHeight="15" x14ac:dyDescent="0.25"/>
  <cols>
    <col min="1" max="1" width="22.85546875" customWidth="1"/>
    <col min="2" max="14" width="15.7109375" customWidth="1"/>
    <col min="15" max="15" width="20" bestFit="1" customWidth="1"/>
  </cols>
  <sheetData>
    <row r="2" spans="1:15" ht="15.75" x14ac:dyDescent="0.25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6.5" thickBot="1" x14ac:dyDescent="0.3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5" t="s">
        <v>0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23" t="s">
        <v>43</v>
      </c>
      <c r="H4" s="18" t="s">
        <v>31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20" t="s">
        <v>29</v>
      </c>
    </row>
    <row r="5" spans="1:15" ht="15.75" thickBot="1" x14ac:dyDescent="0.3">
      <c r="A5" s="26"/>
      <c r="B5" s="19"/>
      <c r="C5" s="19"/>
      <c r="D5" s="19"/>
      <c r="E5" s="19"/>
      <c r="F5" s="19"/>
      <c r="G5" s="24"/>
      <c r="H5" s="19"/>
      <c r="I5" s="19"/>
      <c r="J5" s="19"/>
      <c r="K5" s="19"/>
      <c r="L5" s="19"/>
      <c r="M5" s="19"/>
      <c r="N5" s="19"/>
      <c r="O5" s="21"/>
    </row>
    <row r="6" spans="1:15" ht="24.95" customHeight="1" x14ac:dyDescent="0.25">
      <c r="A6" s="3" t="s">
        <v>1</v>
      </c>
      <c r="B6" s="4">
        <f>[1]eredeti!$I$10135</f>
        <v>690001</v>
      </c>
      <c r="C6" s="4">
        <f>[1]eredeti!$I$10136</f>
        <v>2544</v>
      </c>
      <c r="D6" s="4">
        <f>[1]eredeti!$I$10137</f>
        <v>203763</v>
      </c>
      <c r="E6" s="4">
        <f>[1]eredeti!$I$10138</f>
        <v>391829</v>
      </c>
      <c r="F6" s="4">
        <f>[1]eredeti!$I$10139</f>
        <v>105794</v>
      </c>
      <c r="G6" s="4">
        <f>[1]eredeti!$I$10140</f>
        <v>23728</v>
      </c>
      <c r="H6" s="4">
        <f>[1]eredeti!$I$10141</f>
        <v>72245</v>
      </c>
      <c r="I6" s="4">
        <f>[1]eredeti!$I$10142</f>
        <v>256886</v>
      </c>
      <c r="J6" s="4">
        <f>[1]eredeti!$I$10143</f>
        <v>166019</v>
      </c>
      <c r="K6" s="4">
        <f>[1]eredeti!$I$10144</f>
        <v>131632</v>
      </c>
      <c r="L6" s="4">
        <f>[1]eredeti!$I$10145</f>
        <v>31492</v>
      </c>
      <c r="M6" s="4">
        <f>[1]eredeti!$I$10146</f>
        <v>153356</v>
      </c>
      <c r="N6" s="4">
        <f>[1]eredeti!$I$10147</f>
        <v>124349</v>
      </c>
      <c r="O6" s="5">
        <f t="shared" ref="O6:O16" si="0">SUM(B6:N6)</f>
        <v>2353638</v>
      </c>
    </row>
    <row r="7" spans="1:15" ht="24.95" customHeight="1" thickBot="1" x14ac:dyDescent="0.3">
      <c r="A7" s="6" t="s">
        <v>45</v>
      </c>
      <c r="B7" s="7">
        <f>(B6/$O6)</f>
        <v>0.29316360459849816</v>
      </c>
      <c r="C7" s="7">
        <f t="shared" ref="C7:N7" si="1">(C6/$O6)</f>
        <v>1.0808798974183795E-3</v>
      </c>
      <c r="D7" s="7">
        <f t="shared" si="1"/>
        <v>8.6573636217634142E-2</v>
      </c>
      <c r="E7" s="7">
        <f t="shared" si="1"/>
        <v>0.16647802253362667</v>
      </c>
      <c r="F7" s="7">
        <f t="shared" si="1"/>
        <v>4.4949138312688694E-2</v>
      </c>
      <c r="G7" s="7">
        <f t="shared" si="1"/>
        <v>1.008141438912866E-2</v>
      </c>
      <c r="H7" s="7">
        <f t="shared" si="1"/>
        <v>3.0695034665483817E-2</v>
      </c>
      <c r="I7" s="7">
        <f t="shared" si="1"/>
        <v>0.10914422693719256</v>
      </c>
      <c r="J7" s="7">
        <f t="shared" si="1"/>
        <v>7.0537185412540074E-2</v>
      </c>
      <c r="K7" s="7">
        <f t="shared" si="1"/>
        <v>5.5927037207930873E-2</v>
      </c>
      <c r="L7" s="7">
        <f t="shared" si="1"/>
        <v>1.3380137472287583E-2</v>
      </c>
      <c r="M7" s="7">
        <f t="shared" si="1"/>
        <v>6.5157003753338452E-2</v>
      </c>
      <c r="N7" s="7">
        <f t="shared" si="1"/>
        <v>5.2832678602231946E-2</v>
      </c>
      <c r="O7" s="8">
        <f>SUM(B7:N7)</f>
        <v>1</v>
      </c>
    </row>
    <row r="8" spans="1:15" ht="24.95" customHeight="1" x14ac:dyDescent="0.25">
      <c r="A8" s="3" t="s">
        <v>32</v>
      </c>
      <c r="B8" s="4">
        <f>'[1]i. mód.'!$I$10135</f>
        <v>640420</v>
      </c>
      <c r="C8" s="4">
        <f>'[1]i. mód.'!$I$10136</f>
        <v>2544</v>
      </c>
      <c r="D8" s="4">
        <f>'[1]i. mód.'!$I$10137</f>
        <v>189282</v>
      </c>
      <c r="E8" s="4">
        <f>'[1]i. mód.'!$I$10138</f>
        <v>391829</v>
      </c>
      <c r="F8" s="4">
        <f>'[1]i. mód.'!$I$10139</f>
        <v>105794</v>
      </c>
      <c r="G8" s="4">
        <f>'[1]i. mód.'!$I$10140</f>
        <v>23531</v>
      </c>
      <c r="H8" s="4">
        <f>'[1]i. mód.'!$I$10141</f>
        <v>66162</v>
      </c>
      <c r="I8" s="4">
        <f>'[1]i. mód.'!$I$10142</f>
        <v>251528</v>
      </c>
      <c r="J8" s="4">
        <f>'[1]i. mód.'!$I$10143</f>
        <v>144589</v>
      </c>
      <c r="K8" s="4">
        <f>'[1]i. mód.'!$I$10144</f>
        <v>109360</v>
      </c>
      <c r="L8" s="4">
        <f>'[1]i. mód.'!$I$10145</f>
        <v>31888</v>
      </c>
      <c r="M8" s="4">
        <f>'[1]i. mód.'!$I$10146</f>
        <v>138494</v>
      </c>
      <c r="N8" s="4">
        <f>'[1]i. mód.'!$I$10147</f>
        <v>124349</v>
      </c>
      <c r="O8" s="5">
        <f t="shared" si="0"/>
        <v>2219770</v>
      </c>
    </row>
    <row r="9" spans="1:15" ht="24.95" customHeight="1" thickBot="1" x14ac:dyDescent="0.3">
      <c r="A9" s="6" t="s">
        <v>45</v>
      </c>
      <c r="B9" s="7">
        <f>(B8/$O8)</f>
        <v>0.28850736788045606</v>
      </c>
      <c r="C9" s="7">
        <f t="shared" ref="C9" si="2">(C8/$O8)</f>
        <v>1.146064682377003E-3</v>
      </c>
      <c r="D9" s="7">
        <f t="shared" ref="D9" si="3">(D8/$O8)</f>
        <v>8.5270996544687061E-2</v>
      </c>
      <c r="E9" s="7">
        <f t="shared" ref="E9" si="4">(E8/$O8)</f>
        <v>0.17651783743360799</v>
      </c>
      <c r="F9" s="7">
        <f t="shared" ref="F9" si="5">(F8/$O8)</f>
        <v>4.7659892691585166E-2</v>
      </c>
      <c r="G9" s="7">
        <f t="shared" ref="G9" si="6">(G8/$O8)</f>
        <v>1.0600647814863702E-2</v>
      </c>
      <c r="H9" s="7">
        <f t="shared" ref="H9" si="7">(H8/$O8)</f>
        <v>2.9805790690026444E-2</v>
      </c>
      <c r="I9" s="7">
        <f t="shared" ref="I9" si="8">(I8/$O8)</f>
        <v>0.11331264049879042</v>
      </c>
      <c r="J9" s="7">
        <f t="shared" ref="J9" si="9">(J8/$O8)</f>
        <v>6.5136928600710881E-2</v>
      </c>
      <c r="K9" s="7">
        <f t="shared" ref="K9" si="10">(K8/$O8)</f>
        <v>4.92663654342567E-2</v>
      </c>
      <c r="L9" s="7">
        <f t="shared" ref="L9" si="11">(L8/$O8)</f>
        <v>1.4365452276587214E-2</v>
      </c>
      <c r="M9" s="7">
        <f t="shared" ref="M9" si="12">(M8/$O8)</f>
        <v>6.2391148632515984E-2</v>
      </c>
      <c r="N9" s="7">
        <f t="shared" ref="N9" si="13">(N8/$O8)</f>
        <v>5.6018866819535357E-2</v>
      </c>
      <c r="O9" s="8">
        <f>SUM(B9:N9)</f>
        <v>0.99999999999999989</v>
      </c>
    </row>
    <row r="10" spans="1:15" ht="24.95" customHeight="1" x14ac:dyDescent="0.25">
      <c r="A10" s="3" t="s">
        <v>33</v>
      </c>
      <c r="B10" s="4">
        <f>'[1]ii. mód.'!$I$10135</f>
        <v>640520</v>
      </c>
      <c r="C10" s="4">
        <f>'[1]ii. mód.'!$I$10136</f>
        <v>2544</v>
      </c>
      <c r="D10" s="4">
        <f>'[1]ii. mód.'!$I$10137</f>
        <v>189282</v>
      </c>
      <c r="E10" s="4">
        <f>'[1]ii. mód.'!$I$10138</f>
        <v>391829</v>
      </c>
      <c r="F10" s="4">
        <f>'[1]ii. mód.'!$I$10139</f>
        <v>105794</v>
      </c>
      <c r="G10" s="4">
        <f>'[1]ii. mód.'!$I$10140</f>
        <v>23531</v>
      </c>
      <c r="H10" s="4">
        <f>'[1]ii. mód.'!$I$10141</f>
        <v>65493</v>
      </c>
      <c r="I10" s="4">
        <f>'[1]ii. mód.'!$I$10142</f>
        <v>251528</v>
      </c>
      <c r="J10" s="4">
        <f>'[1]ii. mód.'!$I$10143</f>
        <v>145330</v>
      </c>
      <c r="K10" s="4">
        <f>'[1]ii. mód.'!$I$10144</f>
        <v>109360</v>
      </c>
      <c r="L10" s="4">
        <f>'[1]ii. mód.'!$I$10145</f>
        <v>32557</v>
      </c>
      <c r="M10" s="4">
        <f>'[1]ii. mód.'!$I$10146</f>
        <v>138494</v>
      </c>
      <c r="N10" s="4">
        <f>'[1]ii. mód.'!$I$10147</f>
        <v>124349</v>
      </c>
      <c r="O10" s="5">
        <f t="shared" si="0"/>
        <v>2220611</v>
      </c>
    </row>
    <row r="11" spans="1:15" ht="24.95" customHeight="1" thickBot="1" x14ac:dyDescent="0.3">
      <c r="A11" s="6" t="s">
        <v>45</v>
      </c>
      <c r="B11" s="7">
        <f>(B10/$O10)</f>
        <v>0.28844313569553603</v>
      </c>
      <c r="C11" s="7">
        <f t="shared" ref="C11" si="14">(C10/$O10)</f>
        <v>1.1456306394951659E-3</v>
      </c>
      <c r="D11" s="7">
        <f t="shared" ref="D11" si="15">(D10/$O10)</f>
        <v>8.5238702321117923E-2</v>
      </c>
      <c r="E11" s="7">
        <f t="shared" ref="E11" si="16">(E10/$O10)</f>
        <v>0.17645098578724505</v>
      </c>
      <c r="F11" s="7">
        <f t="shared" ref="F11" si="17">(F10/$O10)</f>
        <v>4.7641842718062731E-2</v>
      </c>
      <c r="G11" s="7">
        <f t="shared" ref="G11" si="18">(G10/$O10)</f>
        <v>1.0596633088821049E-2</v>
      </c>
      <c r="H11" s="7">
        <f t="shared" ref="H11" si="19">(H10/$O10)</f>
        <v>2.9493234069361992E-2</v>
      </c>
      <c r="I11" s="7">
        <f t="shared" ref="I11" si="20">(I10/$O10)</f>
        <v>0.11326972621499218</v>
      </c>
      <c r="J11" s="7">
        <f t="shared" ref="J11" si="21">(J10/$O10)</f>
        <v>6.5445951587198292E-2</v>
      </c>
      <c r="K11" s="7">
        <f t="shared" ref="K11" si="22">(K10/$O10)</f>
        <v>4.9247707049996599E-2</v>
      </c>
      <c r="L11" s="7">
        <f t="shared" ref="L11" si="23">(L10/$O10)</f>
        <v>1.4661280161180864E-2</v>
      </c>
      <c r="M11" s="7">
        <f t="shared" ref="M11" si="24">(M10/$O10)</f>
        <v>6.2367519570064277E-2</v>
      </c>
      <c r="N11" s="7">
        <f t="shared" ref="N11" si="25">(N10/$O10)</f>
        <v>5.5997651096927829E-2</v>
      </c>
      <c r="O11" s="8">
        <f>SUM(B11:N11)</f>
        <v>1</v>
      </c>
    </row>
    <row r="12" spans="1:15" ht="24.95" customHeight="1" x14ac:dyDescent="0.25">
      <c r="A12" s="3" t="s">
        <v>34</v>
      </c>
      <c r="B12" s="4">
        <f>'[1]iii. mód.'!$I$10135</f>
        <v>677350</v>
      </c>
      <c r="C12" s="4">
        <f>'[1]iii. mód.'!$I$10136</f>
        <v>2741</v>
      </c>
      <c r="D12" s="4">
        <f>'[1]iii. mód.'!$I$10137</f>
        <v>197881</v>
      </c>
      <c r="E12" s="4">
        <f>'[1]iii. mód.'!$I$10138</f>
        <v>407214</v>
      </c>
      <c r="F12" s="4">
        <f>'[1]iii. mód.'!$I$10139</f>
        <v>109715</v>
      </c>
      <c r="G12" s="4">
        <f>'[1]iii. mód.'!$I$10140</f>
        <v>24228</v>
      </c>
      <c r="H12" s="4">
        <f>'[1]iii. mód.'!$I$10141</f>
        <v>67743</v>
      </c>
      <c r="I12" s="4">
        <f>'[1]iii. mód.'!$I$10142</f>
        <v>263216</v>
      </c>
      <c r="J12" s="4">
        <f>'[1]iii. mód.'!$I$10143</f>
        <v>169100</v>
      </c>
      <c r="K12" s="4">
        <f>'[1]iii. mód.'!$I$10144</f>
        <v>131251</v>
      </c>
      <c r="L12" s="4">
        <f>'[1]iii. mód.'!$I$10145</f>
        <v>33311</v>
      </c>
      <c r="M12" s="4">
        <f>'[1]iii. mód.'!$I$10146</f>
        <v>154486</v>
      </c>
      <c r="N12" s="4">
        <f>'[1]iii. mód.'!$I$10147</f>
        <v>124349</v>
      </c>
      <c r="O12" s="5">
        <f t="shared" si="0"/>
        <v>2362585</v>
      </c>
    </row>
    <row r="13" spans="1:15" ht="24.95" customHeight="1" thickBot="1" x14ac:dyDescent="0.3">
      <c r="A13" s="6" t="s">
        <v>45</v>
      </c>
      <c r="B13" s="7">
        <f>(B12/$O12)</f>
        <v>0.28669867962422518</v>
      </c>
      <c r="C13" s="7">
        <f t="shared" ref="C13" si="26">(C12/$O12)</f>
        <v>1.1601698986491492E-3</v>
      </c>
      <c r="D13" s="7">
        <f t="shared" ref="D13" si="27">(D12/$O12)</f>
        <v>8.3756139990730491E-2</v>
      </c>
      <c r="E13" s="7">
        <f t="shared" ref="E13" si="28">(E12/$O12)</f>
        <v>0.172359512991067</v>
      </c>
      <c r="F13" s="7">
        <f t="shared" ref="F13" si="29">(F12/$O12)</f>
        <v>4.6438540835567824E-2</v>
      </c>
      <c r="G13" s="7">
        <f t="shared" ref="G13" si="30">(G12/$O12)</f>
        <v>1.0254869136983431E-2</v>
      </c>
      <c r="H13" s="7">
        <f t="shared" ref="H13" si="31">(H12/$O12)</f>
        <v>2.8673254083980047E-2</v>
      </c>
      <c r="I13" s="7">
        <f t="shared" ref="I13" si="32">(I12/$O12)</f>
        <v>0.11141017148589363</v>
      </c>
      <c r="J13" s="7">
        <f t="shared" ref="J13" si="33">(J12/$O12)</f>
        <v>7.1574144422317076E-2</v>
      </c>
      <c r="K13" s="7">
        <f t="shared" ref="K13" si="34">(K12/$O12)</f>
        <v>5.5553980068441984E-2</v>
      </c>
      <c r="L13" s="7">
        <f t="shared" ref="L13" si="35">(L12/$O12)</f>
        <v>1.4099386900365489E-2</v>
      </c>
      <c r="M13" s="7">
        <f t="shared" ref="M13" si="36">(M12/$O12)</f>
        <v>6.5388546867096844E-2</v>
      </c>
      <c r="N13" s="7">
        <f t="shared" ref="N13" si="37">(N12/$O12)</f>
        <v>5.2632603694681881E-2</v>
      </c>
      <c r="O13" s="8">
        <f>SUM(B13:N13)</f>
        <v>1.0000000000000002</v>
      </c>
    </row>
    <row r="14" spans="1:15" ht="24.95" customHeight="1" x14ac:dyDescent="0.25">
      <c r="A14" s="3" t="s">
        <v>35</v>
      </c>
      <c r="B14" s="4">
        <f>'[1]iv-vi. mód.'!$I$10135</f>
        <v>689699</v>
      </c>
      <c r="C14" s="4">
        <f>'[1]iv-vi. mód.'!$I$10136</f>
        <v>2741</v>
      </c>
      <c r="D14" s="4">
        <f>'[1]iv-vi. mód.'!$I$10137</f>
        <v>201073</v>
      </c>
      <c r="E14" s="4">
        <f>'[1]iv-vi. mód.'!$I$10138</f>
        <v>407214</v>
      </c>
      <c r="F14" s="4">
        <f>'[1]iv-vi. mód.'!$I$10139</f>
        <v>109715</v>
      </c>
      <c r="G14" s="4">
        <f>'[1]iv-vi. mód.'!$I$10140</f>
        <v>24228</v>
      </c>
      <c r="H14" s="4">
        <f>'[1]iv-vi. mód.'!$I$10141</f>
        <v>73035</v>
      </c>
      <c r="I14" s="4">
        <f>'[1]iv-vi. mód.'!$I$10142</f>
        <v>263216</v>
      </c>
      <c r="J14" s="4">
        <f>'[1]iv-vi. mód.'!$I$10143</f>
        <v>167995</v>
      </c>
      <c r="K14" s="4">
        <f>'[1]iv-vi. mód.'!$I$10144</f>
        <v>128521</v>
      </c>
      <c r="L14" s="4">
        <f>'[1]iv-vi. mód.'!$I$10145</f>
        <v>40661</v>
      </c>
      <c r="M14" s="4">
        <f>'[1]iv-vi. mód.'!$I$10146</f>
        <v>155893</v>
      </c>
      <c r="N14" s="4">
        <f>'[1]iv-vi. mód.'!$I$10147</f>
        <v>124349</v>
      </c>
      <c r="O14" s="5">
        <f t="shared" si="0"/>
        <v>2388340</v>
      </c>
    </row>
    <row r="15" spans="1:15" ht="24.95" customHeight="1" thickBot="1" x14ac:dyDescent="0.3">
      <c r="A15" s="6" t="s">
        <v>45</v>
      </c>
      <c r="B15" s="7">
        <f>(B14/$O14)</f>
        <v>0.28877756098377955</v>
      </c>
      <c r="C15" s="7">
        <f t="shared" ref="C15" si="38">(C14/$O14)</f>
        <v>1.1476590435197669E-3</v>
      </c>
      <c r="D15" s="7">
        <f t="shared" ref="D15" si="39">(D14/$O14)</f>
        <v>8.4189437014830379E-2</v>
      </c>
      <c r="E15" s="7">
        <f t="shared" ref="E15" si="40">(E14/$O14)</f>
        <v>0.17050084996273562</v>
      </c>
      <c r="F15" s="7">
        <f t="shared" ref="F15" si="41">(F14/$O14)</f>
        <v>4.5937764304914711E-2</v>
      </c>
      <c r="G15" s="7">
        <f t="shared" ref="G15" si="42">(G14/$O14)</f>
        <v>1.014428431462857E-2</v>
      </c>
      <c r="H15" s="7">
        <f t="shared" ref="H15" si="43">(H14/$O14)</f>
        <v>3.0579816943986201E-2</v>
      </c>
      <c r="I15" s="7">
        <f t="shared" ref="I15" si="44">(I14/$O14)</f>
        <v>0.11020876424629659</v>
      </c>
      <c r="J15" s="7">
        <f t="shared" ref="J15" si="45">(J14/$O14)</f>
        <v>7.0339650133565579E-2</v>
      </c>
      <c r="K15" s="7">
        <f t="shared" ref="K15" si="46">(K14/$O14)</f>
        <v>5.3811852583802978E-2</v>
      </c>
      <c r="L15" s="7">
        <f t="shared" ref="L15" si="47">(L14/$O14)</f>
        <v>1.7024795464632338E-2</v>
      </c>
      <c r="M15" s="7">
        <f t="shared" ref="M15" si="48">(M14/$O14)</f>
        <v>6.5272532386511137E-2</v>
      </c>
      <c r="N15" s="7">
        <f t="shared" ref="N15" si="49">(N14/$O14)</f>
        <v>5.2065032616796604E-2</v>
      </c>
      <c r="O15" s="8">
        <f>SUM(B15:N15)</f>
        <v>0.99999999999999978</v>
      </c>
    </row>
    <row r="16" spans="1:15" ht="24.95" customHeight="1" x14ac:dyDescent="0.25">
      <c r="A16" s="9" t="s">
        <v>2</v>
      </c>
      <c r="B16" s="10">
        <f>[1]teljesítés!$I$10135</f>
        <v>345614</v>
      </c>
      <c r="C16" s="10">
        <f>[1]teljesítés!$I$10136</f>
        <v>1025</v>
      </c>
      <c r="D16" s="10">
        <f>[1]teljesítés!$I$10137</f>
        <v>102312</v>
      </c>
      <c r="E16" s="10">
        <f>[1]teljesítés!$I$10138</f>
        <v>219601</v>
      </c>
      <c r="F16" s="10">
        <f>[1]teljesítés!$I$10139</f>
        <v>56164</v>
      </c>
      <c r="G16" s="10">
        <f>[1]teljesítés!$I$10140</f>
        <v>9529</v>
      </c>
      <c r="H16" s="10">
        <f>[1]teljesítés!$I$10141</f>
        <v>43326</v>
      </c>
      <c r="I16" s="10">
        <f>[1]teljesítés!$I$10142</f>
        <v>144587</v>
      </c>
      <c r="J16" s="10">
        <f>[1]teljesítés!$I$10143</f>
        <v>36337</v>
      </c>
      <c r="K16" s="10">
        <f>[1]teljesítés!$I$10144</f>
        <v>60591</v>
      </c>
      <c r="L16" s="10">
        <f>[1]teljesítés!$I$10145</f>
        <v>15500</v>
      </c>
      <c r="M16" s="10">
        <f>[1]teljesítés!$I$10146</f>
        <v>65934</v>
      </c>
      <c r="N16" s="10">
        <f>[1]teljesítés!$I$10147</f>
        <v>71671</v>
      </c>
      <c r="O16" s="11">
        <f t="shared" si="0"/>
        <v>1172191</v>
      </c>
    </row>
    <row r="17" spans="1:15" ht="24.95" customHeight="1" thickBot="1" x14ac:dyDescent="0.3">
      <c r="A17" s="12" t="s">
        <v>45</v>
      </c>
      <c r="B17" s="13">
        <f>(B16/$O16)</f>
        <v>0.29484444088036849</v>
      </c>
      <c r="C17" s="13">
        <f t="shared" ref="C17" si="50">(C16/$O16)</f>
        <v>8.7443087346686669E-4</v>
      </c>
      <c r="D17" s="13">
        <f t="shared" ref="D17" si="51">(D16/$O16)</f>
        <v>8.7282703927943489E-2</v>
      </c>
      <c r="E17" s="13">
        <f t="shared" ref="E17" si="52">(E16/$O16)</f>
        <v>0.18734233584799748</v>
      </c>
      <c r="F17" s="13">
        <f t="shared" ref="F17" si="53">(F16/$O16)</f>
        <v>4.7913693246237177E-2</v>
      </c>
      <c r="G17" s="13">
        <f t="shared" ref="G17" si="54">(G16/$O16)</f>
        <v>8.129221261722705E-3</v>
      </c>
      <c r="H17" s="13">
        <f t="shared" ref="H17" si="55">(H16/$O16)</f>
        <v>3.6961553193976066E-2</v>
      </c>
      <c r="I17" s="13">
        <f t="shared" ref="I17" si="56">(I16/$O16)</f>
        <v>0.12334764556288182</v>
      </c>
      <c r="J17" s="13">
        <f t="shared" ref="J17" si="57">(J16/$O16)</f>
        <v>3.0999214291868818E-2</v>
      </c>
      <c r="K17" s="13">
        <f t="shared" ref="K17" si="58">(K16/$O16)</f>
        <v>5.1690381516322853E-2</v>
      </c>
      <c r="L17" s="13">
        <f t="shared" ref="L17" si="59">(L16/$O16)</f>
        <v>1.3223101013401399E-2</v>
      </c>
      <c r="M17" s="13">
        <f t="shared" ref="M17" si="60">(M16/$O16)</f>
        <v>5.6248512401135993E-2</v>
      </c>
      <c r="N17" s="13">
        <f t="shared" ref="N17" si="61">(N16/$O16)</f>
        <v>6.1142765982676886E-2</v>
      </c>
      <c r="O17" s="14">
        <f>SUM(B17:N17)</f>
        <v>1.0000000000000002</v>
      </c>
    </row>
    <row r="19" spans="1:15" x14ac:dyDescent="0.25">
      <c r="A19" t="s">
        <v>41</v>
      </c>
    </row>
  </sheetData>
  <mergeCells count="16">
    <mergeCell ref="M4:M5"/>
    <mergeCell ref="N4:N5"/>
    <mergeCell ref="O4:O5"/>
    <mergeCell ref="A2:O2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9"/>
  <sheetViews>
    <sheetView workbookViewId="0">
      <selection activeCell="H1" sqref="H1"/>
    </sheetView>
  </sheetViews>
  <sheetFormatPr defaultRowHeight="15.75" x14ac:dyDescent="0.25"/>
  <cols>
    <col min="1" max="1" width="22.85546875" style="2" customWidth="1"/>
    <col min="2" max="8" width="15.7109375" style="2" customWidth="1"/>
    <col min="9" max="16384" width="9.140625" style="2"/>
  </cols>
  <sheetData>
    <row r="2" spans="1:15" x14ac:dyDescent="0.25">
      <c r="A2" s="22" t="s">
        <v>39</v>
      </c>
      <c r="B2" s="22"/>
      <c r="C2" s="22"/>
      <c r="D2" s="22"/>
      <c r="E2" s="22"/>
      <c r="F2" s="22"/>
      <c r="G2" s="22"/>
      <c r="H2" s="22"/>
      <c r="I2" s="15"/>
      <c r="J2" s="15"/>
      <c r="K2" s="15"/>
      <c r="L2" s="15"/>
      <c r="M2" s="15"/>
      <c r="N2" s="15"/>
      <c r="O2" s="15"/>
    </row>
    <row r="3" spans="1:15" ht="16.5" thickBot="1" x14ac:dyDescent="0.3">
      <c r="A3" s="2" t="s">
        <v>44</v>
      </c>
    </row>
    <row r="4" spans="1:15" x14ac:dyDescent="0.25">
      <c r="A4" s="31" t="s">
        <v>0</v>
      </c>
      <c r="B4" s="33" t="s">
        <v>14</v>
      </c>
      <c r="C4" s="33" t="s">
        <v>15</v>
      </c>
      <c r="D4" s="33" t="s">
        <v>23</v>
      </c>
      <c r="E4" s="33" t="s">
        <v>24</v>
      </c>
      <c r="F4" s="33" t="s">
        <v>16</v>
      </c>
      <c r="G4" s="27" t="s">
        <v>42</v>
      </c>
      <c r="H4" s="29" t="s">
        <v>30</v>
      </c>
    </row>
    <row r="5" spans="1:15" ht="16.5" thickBot="1" x14ac:dyDescent="0.3">
      <c r="A5" s="32"/>
      <c r="B5" s="34"/>
      <c r="C5" s="34"/>
      <c r="D5" s="34"/>
      <c r="E5" s="34"/>
      <c r="F5" s="34"/>
      <c r="G5" s="28"/>
      <c r="H5" s="30"/>
    </row>
    <row r="6" spans="1:15" ht="24.95" customHeight="1" x14ac:dyDescent="0.25">
      <c r="A6" s="3" t="s">
        <v>1</v>
      </c>
      <c r="B6" s="4">
        <f>[1]eredeti!$I$10150</f>
        <v>7685</v>
      </c>
      <c r="C6" s="4">
        <f>[1]eredeti!$I$10151</f>
        <v>9969</v>
      </c>
      <c r="D6" s="4">
        <f>[1]eredeti!$I$10152</f>
        <v>11193</v>
      </c>
      <c r="E6" s="4">
        <f>[1]eredeti!$I$10153</f>
        <v>7789</v>
      </c>
      <c r="F6" s="4">
        <f>[1]eredeti!$I$10154</f>
        <v>25500</v>
      </c>
      <c r="G6" s="4">
        <f>[1]eredeti!$I$10155</f>
        <v>6885</v>
      </c>
      <c r="H6" s="5">
        <f t="shared" ref="H6:H16" si="0">SUM(B6:G6)</f>
        <v>69021</v>
      </c>
    </row>
    <row r="7" spans="1:15" ht="24.95" customHeight="1" thickBot="1" x14ac:dyDescent="0.3">
      <c r="A7" s="6" t="s">
        <v>45</v>
      </c>
      <c r="B7" s="7">
        <f>(B6/$H6)</f>
        <v>0.11134292461714551</v>
      </c>
      <c r="C7" s="7">
        <f t="shared" ref="C7:G7" si="1">(C6/$H6)</f>
        <v>0.14443430260355544</v>
      </c>
      <c r="D7" s="7">
        <f t="shared" si="1"/>
        <v>0.16216803581518668</v>
      </c>
      <c r="E7" s="7">
        <f t="shared" si="1"/>
        <v>0.11284971240636908</v>
      </c>
      <c r="F7" s="7">
        <f t="shared" si="1"/>
        <v>0.36945277524231757</v>
      </c>
      <c r="G7" s="7">
        <f t="shared" si="1"/>
        <v>9.9752249315425742E-2</v>
      </c>
      <c r="H7" s="16">
        <f>SUM(B7:G7)</f>
        <v>1</v>
      </c>
    </row>
    <row r="8" spans="1:15" ht="24.95" customHeight="1" x14ac:dyDescent="0.25">
      <c r="A8" s="3" t="s">
        <v>32</v>
      </c>
      <c r="B8" s="4">
        <f>'[1]i. mód.'!$I$10150</f>
        <v>6598</v>
      </c>
      <c r="C8" s="4">
        <f>'[1]i. mód.'!$I$10151</f>
        <v>9569</v>
      </c>
      <c r="D8" s="4">
        <f>'[1]i. mód.'!$I$10152</f>
        <v>6708</v>
      </c>
      <c r="E8" s="4">
        <f>'[1]i. mód.'!$I$10153</f>
        <v>6177</v>
      </c>
      <c r="F8" s="4">
        <f>'[1]i. mód.'!$I$10154</f>
        <v>25500</v>
      </c>
      <c r="G8" s="4">
        <f>'[1]i. mód.'!$I$10155</f>
        <v>6885</v>
      </c>
      <c r="H8" s="5">
        <f t="shared" si="0"/>
        <v>61437</v>
      </c>
    </row>
    <row r="9" spans="1:15" ht="24.95" customHeight="1" thickBot="1" x14ac:dyDescent="0.3">
      <c r="A9" s="6" t="s">
        <v>45</v>
      </c>
      <c r="B9" s="7">
        <f>(B8/$H8)</f>
        <v>0.10739456679199831</v>
      </c>
      <c r="C9" s="7">
        <f t="shared" ref="C9" si="2">(C8/$H8)</f>
        <v>0.15575304783762228</v>
      </c>
      <c r="D9" s="7">
        <f t="shared" ref="D9" si="3">(D8/$H8)</f>
        <v>0.10918501879974608</v>
      </c>
      <c r="E9" s="7">
        <f t="shared" ref="E9" si="4">(E8/$H8)</f>
        <v>0.10054201865325456</v>
      </c>
      <c r="F9" s="7">
        <f t="shared" ref="F9" si="5">(F8/$H8)</f>
        <v>0.41505932906880216</v>
      </c>
      <c r="G9" s="7">
        <f t="shared" ref="G9" si="6">(G8/$H8)</f>
        <v>0.11206601884857659</v>
      </c>
      <c r="H9" s="16">
        <f>SUM(B9:G9)</f>
        <v>1</v>
      </c>
    </row>
    <row r="10" spans="1:15" ht="24.95" customHeight="1" x14ac:dyDescent="0.25">
      <c r="A10" s="3" t="s">
        <v>33</v>
      </c>
      <c r="B10" s="4">
        <f>'[1]ii. mód.'!$I$10150</f>
        <v>6283</v>
      </c>
      <c r="C10" s="4">
        <f>'[1]ii. mód.'!$I$10151</f>
        <v>9569</v>
      </c>
      <c r="D10" s="4">
        <f>'[1]ii. mód.'!$I$10152</f>
        <v>7023</v>
      </c>
      <c r="E10" s="4">
        <f>'[1]ii. mód.'!$I$10153</f>
        <v>6177</v>
      </c>
      <c r="F10" s="4">
        <f>'[1]ii. mód.'!$I$10154</f>
        <v>25500</v>
      </c>
      <c r="G10" s="4">
        <f>'[1]ii. mód.'!$I$10155</f>
        <v>6885</v>
      </c>
      <c r="H10" s="5">
        <f t="shared" si="0"/>
        <v>61437</v>
      </c>
    </row>
    <row r="11" spans="1:15" ht="24.95" customHeight="1" thickBot="1" x14ac:dyDescent="0.3">
      <c r="A11" s="6" t="s">
        <v>45</v>
      </c>
      <c r="B11" s="7">
        <f>(B10/$H10)</f>
        <v>0.10226736331526605</v>
      </c>
      <c r="C11" s="7">
        <f t="shared" ref="C11" si="7">(C10/$H10)</f>
        <v>0.15575304783762228</v>
      </c>
      <c r="D11" s="7">
        <f t="shared" ref="D11" si="8">(D10/$H10)</f>
        <v>0.11431222227647835</v>
      </c>
      <c r="E11" s="7">
        <f t="shared" ref="E11" si="9">(E10/$H10)</f>
        <v>0.10054201865325456</v>
      </c>
      <c r="F11" s="7">
        <f t="shared" ref="F11" si="10">(F10/$H10)</f>
        <v>0.41505932906880216</v>
      </c>
      <c r="G11" s="7">
        <f t="shared" ref="G11" si="11">(G10/$H10)</f>
        <v>0.11206601884857659</v>
      </c>
      <c r="H11" s="16">
        <f>SUM(B11:G11)</f>
        <v>1</v>
      </c>
    </row>
    <row r="12" spans="1:15" ht="24.95" customHeight="1" x14ac:dyDescent="0.25">
      <c r="A12" s="3" t="s">
        <v>34</v>
      </c>
      <c r="B12" s="4">
        <f>'[1]iii. mód.'!$I$10150</f>
        <v>7807</v>
      </c>
      <c r="C12" s="4">
        <f>'[1]iii. mód.'!$I$10151</f>
        <v>12975</v>
      </c>
      <c r="D12" s="4">
        <f>'[1]iii. mód.'!$I$10152</f>
        <v>28166</v>
      </c>
      <c r="E12" s="4">
        <f>'[1]iii. mód.'!$I$10153</f>
        <v>13217</v>
      </c>
      <c r="F12" s="4">
        <f>'[1]iii. mód.'!$I$10154</f>
        <v>90904</v>
      </c>
      <c r="G12" s="4">
        <f>'[1]iii. mód.'!$I$10155</f>
        <v>24544</v>
      </c>
      <c r="H12" s="5">
        <f t="shared" si="0"/>
        <v>177613</v>
      </c>
    </row>
    <row r="13" spans="1:15" ht="24.95" customHeight="1" thickBot="1" x14ac:dyDescent="0.3">
      <c r="A13" s="6" t="s">
        <v>45</v>
      </c>
      <c r="B13" s="7">
        <f>(B12/$H12)</f>
        <v>4.3955115898048E-2</v>
      </c>
      <c r="C13" s="7">
        <f t="shared" ref="C13" si="12">(C12/$H12)</f>
        <v>7.3052085151424723E-2</v>
      </c>
      <c r="D13" s="7">
        <f t="shared" ref="D13" si="13">(D12/$H12)</f>
        <v>0.15858073451830665</v>
      </c>
      <c r="E13" s="7">
        <f t="shared" ref="E13" si="14">(E12/$H12)</f>
        <v>7.4414598030549561E-2</v>
      </c>
      <c r="F13" s="7">
        <f t="shared" ref="F13" si="15">(F12/$H12)</f>
        <v>0.51180938332216674</v>
      </c>
      <c r="G13" s="7">
        <f t="shared" ref="G13" si="16">(G12/$H12)</f>
        <v>0.13818808307950431</v>
      </c>
      <c r="H13" s="16">
        <f>SUM(B13:G13)</f>
        <v>1</v>
      </c>
    </row>
    <row r="14" spans="1:15" ht="24.95" customHeight="1" x14ac:dyDescent="0.25">
      <c r="A14" s="3" t="s">
        <v>35</v>
      </c>
      <c r="B14" s="4">
        <f>'[1]iv-vi. mód.'!$I$10150</f>
        <v>7807</v>
      </c>
      <c r="C14" s="4">
        <f>'[1]iv-vi. mód.'!$I$10151</f>
        <v>12975</v>
      </c>
      <c r="D14" s="4">
        <f>'[1]iv-vi. mód.'!$I$10152</f>
        <v>49442</v>
      </c>
      <c r="E14" s="4">
        <f>'[1]iv-vi. mód.'!$I$10153</f>
        <v>18959</v>
      </c>
      <c r="F14" s="4">
        <f>'[1]iv-vi. mód.'!$I$10154</f>
        <v>90904</v>
      </c>
      <c r="G14" s="4">
        <f>'[1]iv-vi. mód.'!$I$10155</f>
        <v>24544</v>
      </c>
      <c r="H14" s="5">
        <f t="shared" si="0"/>
        <v>204631</v>
      </c>
    </row>
    <row r="15" spans="1:15" ht="24.95" customHeight="1" thickBot="1" x14ac:dyDescent="0.3">
      <c r="A15" s="6" t="s">
        <v>45</v>
      </c>
      <c r="B15" s="7">
        <f>(B14/$H14)</f>
        <v>3.815159970874403E-2</v>
      </c>
      <c r="C15" s="7">
        <f t="shared" ref="C15" si="17">(C14/$H14)</f>
        <v>6.3406815194178789E-2</v>
      </c>
      <c r="D15" s="7">
        <f t="shared" ref="D15" si="18">(D14/$H14)</f>
        <v>0.2416153955168083</v>
      </c>
      <c r="E15" s="7">
        <f t="shared" ref="E15" si="19">(E14/$H14)</f>
        <v>9.2649696282576938E-2</v>
      </c>
      <c r="F15" s="7">
        <f t="shared" ref="F15" si="20">(F14/$H14)</f>
        <v>0.44423376712228352</v>
      </c>
      <c r="G15" s="7">
        <f t="shared" ref="G15" si="21">(G14/$H14)</f>
        <v>0.11994272617540842</v>
      </c>
      <c r="H15" s="16">
        <f>SUM(B15:G15)</f>
        <v>1</v>
      </c>
    </row>
    <row r="16" spans="1:15" ht="24.95" customHeight="1" x14ac:dyDescent="0.25">
      <c r="A16" s="9" t="s">
        <v>2</v>
      </c>
      <c r="B16" s="10">
        <f>[1]teljesítés!$I$10150</f>
        <v>2436</v>
      </c>
      <c r="C16" s="10">
        <f>[1]teljesítés!$I$10151</f>
        <v>5454</v>
      </c>
      <c r="D16" s="10">
        <f>[1]teljesítés!$I$10152</f>
        <v>6537</v>
      </c>
      <c r="E16" s="10">
        <f>[1]teljesítés!$I$10153</f>
        <v>3895</v>
      </c>
      <c r="F16" s="10">
        <f>[1]teljesítés!$I$10154</f>
        <v>15648</v>
      </c>
      <c r="G16" s="10">
        <f>[1]teljesítés!$I$10155</f>
        <v>4225</v>
      </c>
      <c r="H16" s="11">
        <f t="shared" si="0"/>
        <v>38195</v>
      </c>
    </row>
    <row r="17" spans="1:8" ht="24.95" customHeight="1" thickBot="1" x14ac:dyDescent="0.3">
      <c r="A17" s="12" t="s">
        <v>45</v>
      </c>
      <c r="B17" s="13">
        <f>(B16/$H16)</f>
        <v>6.3777981411179477E-2</v>
      </c>
      <c r="C17" s="13">
        <f t="shared" ref="C17" si="22">(C16/$H16)</f>
        <v>0.14279355936640922</v>
      </c>
      <c r="D17" s="13">
        <f t="shared" ref="D17" si="23">(D16/$H16)</f>
        <v>0.17114805602827596</v>
      </c>
      <c r="E17" s="13">
        <f t="shared" ref="E17" si="24">(E16/$H16)</f>
        <v>0.1019766985207488</v>
      </c>
      <c r="F17" s="13">
        <f t="shared" ref="F17" si="25">(F16/$H16)</f>
        <v>0.40968713182353711</v>
      </c>
      <c r="G17" s="13">
        <f t="shared" ref="G17" si="26">(G16/$H16)</f>
        <v>0.11061657284984945</v>
      </c>
      <c r="H17" s="17">
        <f>SUM(B17:G17)</f>
        <v>1</v>
      </c>
    </row>
    <row r="19" spans="1:8" x14ac:dyDescent="0.25">
      <c r="A19" s="2" t="s">
        <v>41</v>
      </c>
    </row>
  </sheetData>
  <mergeCells count="9">
    <mergeCell ref="A2:H2"/>
    <mergeCell ref="G4:G5"/>
    <mergeCell ref="H4:H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9"/>
  <sheetViews>
    <sheetView workbookViewId="0">
      <selection activeCell="M1" sqref="M1"/>
    </sheetView>
  </sheetViews>
  <sheetFormatPr defaultRowHeight="15.75" x14ac:dyDescent="0.25"/>
  <cols>
    <col min="1" max="1" width="22.85546875" style="2" customWidth="1"/>
    <col min="2" max="12" width="15.7109375" style="2" customWidth="1"/>
    <col min="13" max="13" width="17.85546875" style="2" bestFit="1" customWidth="1"/>
    <col min="14" max="16384" width="9.140625" style="2"/>
  </cols>
  <sheetData>
    <row r="2" spans="1:15" x14ac:dyDescent="0.25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5"/>
      <c r="O2" s="15"/>
    </row>
    <row r="3" spans="1:15" ht="16.5" thickBot="1" x14ac:dyDescent="0.3">
      <c r="A3" s="2" t="s">
        <v>44</v>
      </c>
    </row>
    <row r="4" spans="1:15" x14ac:dyDescent="0.25">
      <c r="A4" s="31" t="s">
        <v>0</v>
      </c>
      <c r="B4" s="33" t="s">
        <v>25</v>
      </c>
      <c r="C4" s="33" t="s">
        <v>17</v>
      </c>
      <c r="D4" s="33" t="s">
        <v>18</v>
      </c>
      <c r="E4" s="33" t="s">
        <v>19</v>
      </c>
      <c r="F4" s="27" t="s">
        <v>36</v>
      </c>
      <c r="G4" s="27" t="s">
        <v>37</v>
      </c>
      <c r="H4" s="33" t="s">
        <v>26</v>
      </c>
      <c r="I4" s="33" t="s">
        <v>27</v>
      </c>
      <c r="J4" s="33" t="s">
        <v>22</v>
      </c>
      <c r="K4" s="33" t="s">
        <v>20</v>
      </c>
      <c r="L4" s="33" t="s">
        <v>21</v>
      </c>
      <c r="M4" s="29" t="s">
        <v>28</v>
      </c>
    </row>
    <row r="5" spans="1:15" ht="16.5" thickBot="1" x14ac:dyDescent="0.3">
      <c r="A5" s="32"/>
      <c r="B5" s="34"/>
      <c r="C5" s="34"/>
      <c r="D5" s="34"/>
      <c r="E5" s="34"/>
      <c r="F5" s="28"/>
      <c r="G5" s="28"/>
      <c r="H5" s="34"/>
      <c r="I5" s="34"/>
      <c r="J5" s="34"/>
      <c r="K5" s="34"/>
      <c r="L5" s="34"/>
      <c r="M5" s="30"/>
    </row>
    <row r="6" spans="1:15" ht="24.95" customHeight="1" x14ac:dyDescent="0.25">
      <c r="A6" s="3" t="s">
        <v>1</v>
      </c>
      <c r="B6" s="4">
        <f>[1]eredeti!$I$10158</f>
        <v>0</v>
      </c>
      <c r="C6" s="4">
        <f>[1]eredeti!$I$10159</f>
        <v>61068</v>
      </c>
      <c r="D6" s="4">
        <f>[1]eredeti!$I$10160</f>
        <v>251365</v>
      </c>
      <c r="E6" s="4">
        <f>[1]eredeti!$I$10161</f>
        <v>67868</v>
      </c>
      <c r="F6" s="4">
        <f>[1]eredeti!$I$10162</f>
        <v>124349</v>
      </c>
      <c r="G6" s="4">
        <f>[1]eredeti!$I$10163</f>
        <v>10000</v>
      </c>
      <c r="H6" s="4">
        <f>[1]eredeti!$I$10164</f>
        <v>15891</v>
      </c>
      <c r="I6" s="4">
        <f>[1]eredeti!$I$10165</f>
        <v>0</v>
      </c>
      <c r="J6" s="4">
        <f>[1]eredeti!$I$10168</f>
        <v>182046</v>
      </c>
      <c r="K6" s="4">
        <f>[1]eredeti!$I$10167</f>
        <v>1641051</v>
      </c>
      <c r="L6" s="4">
        <f>[1]eredeti!$I$10166</f>
        <v>69021</v>
      </c>
      <c r="M6" s="5">
        <f t="shared" ref="M6:M16" si="0">SUM(B6:L6)</f>
        <v>2422659</v>
      </c>
    </row>
    <row r="7" spans="1:15" ht="24.95" customHeight="1" thickBot="1" x14ac:dyDescent="0.3">
      <c r="A7" s="6" t="s">
        <v>45</v>
      </c>
      <c r="B7" s="7">
        <f>(B6/$M6)</f>
        <v>0</v>
      </c>
      <c r="C7" s="7">
        <f t="shared" ref="C7:L7" si="1">(C6/$M6)</f>
        <v>2.5207014276462349E-2</v>
      </c>
      <c r="D7" s="7">
        <f t="shared" si="1"/>
        <v>0.10375583191856551</v>
      </c>
      <c r="E7" s="7">
        <f t="shared" si="1"/>
        <v>2.8013847594729593E-2</v>
      </c>
      <c r="F7" s="7">
        <f t="shared" si="1"/>
        <v>5.1327487690178433E-2</v>
      </c>
      <c r="G7" s="7">
        <f t="shared" si="1"/>
        <v>4.1276960562753569E-3</v>
      </c>
      <c r="H7" s="7">
        <f t="shared" si="1"/>
        <v>6.5593218030271698E-3</v>
      </c>
      <c r="I7" s="7">
        <f t="shared" si="1"/>
        <v>0</v>
      </c>
      <c r="J7" s="7">
        <f t="shared" si="1"/>
        <v>7.5143055626070362E-2</v>
      </c>
      <c r="K7" s="7">
        <f t="shared" si="1"/>
        <v>0.67737597408467309</v>
      </c>
      <c r="L7" s="7">
        <f t="shared" si="1"/>
        <v>2.8489770950018142E-2</v>
      </c>
      <c r="M7" s="16">
        <f>SUM(B7:L7)</f>
        <v>1</v>
      </c>
    </row>
    <row r="8" spans="1:15" ht="24.95" customHeight="1" x14ac:dyDescent="0.25">
      <c r="A8" s="3" t="s">
        <v>32</v>
      </c>
      <c r="B8" s="4">
        <f>'[1]i. mód.'!$I$10158</f>
        <v>0</v>
      </c>
      <c r="C8" s="4">
        <f>'[1]i. mód.'!$I$10159</f>
        <v>61068</v>
      </c>
      <c r="D8" s="4">
        <f>'[1]i. mód.'!$I$10160</f>
        <v>251365</v>
      </c>
      <c r="E8" s="4">
        <f>'[1]i. mód.'!$I$10161</f>
        <v>67868</v>
      </c>
      <c r="F8" s="4">
        <f>'[1]i. mód.'!$I$10162</f>
        <v>124349</v>
      </c>
      <c r="G8" s="4">
        <f>'[1]i. mód.'!$I$10163</f>
        <v>10000</v>
      </c>
      <c r="H8" s="4">
        <f>'[1]i. mód.'!$I$10164</f>
        <v>15891</v>
      </c>
      <c r="I8" s="4">
        <f>'[1]i. mód.'!$I$10165</f>
        <v>0</v>
      </c>
      <c r="J8" s="4">
        <f>'[1]i. mód.'!$I$10168</f>
        <v>182046</v>
      </c>
      <c r="K8" s="4">
        <f>'[1]i. mód.'!$I$10167</f>
        <v>1507183</v>
      </c>
      <c r="L8" s="4">
        <f>'[1]i. mód.'!$I$10166</f>
        <v>61437</v>
      </c>
      <c r="M8" s="5">
        <f t="shared" si="0"/>
        <v>2281207</v>
      </c>
    </row>
    <row r="9" spans="1:15" ht="24.95" customHeight="1" thickBot="1" x14ac:dyDescent="0.3">
      <c r="A9" s="6" t="s">
        <v>45</v>
      </c>
      <c r="B9" s="7">
        <f>(B8/$M8)</f>
        <v>0</v>
      </c>
      <c r="C9" s="7">
        <f t="shared" ref="C9" si="2">(C8/$M8)</f>
        <v>2.6770038843471899E-2</v>
      </c>
      <c r="D9" s="7">
        <f t="shared" ref="D9" si="3">(D8/$M8)</f>
        <v>0.11018947425639146</v>
      </c>
      <c r="E9" s="7">
        <f t="shared" ref="E9" si="4">(E8/$M8)</f>
        <v>2.9750916948790705E-2</v>
      </c>
      <c r="F9" s="7">
        <f t="shared" ref="F9" si="5">(F8/$M8)</f>
        <v>5.4510178164454165E-2</v>
      </c>
      <c r="G9" s="7">
        <f t="shared" ref="G9" si="6">(G8/$M8)</f>
        <v>4.3836442725276575E-3</v>
      </c>
      <c r="H9" s="7">
        <f t="shared" ref="H9" si="7">(H8/$M8)</f>
        <v>6.9660491134737003E-3</v>
      </c>
      <c r="I9" s="7">
        <f t="shared" ref="I9" si="8">(I8/$M8)</f>
        <v>0</v>
      </c>
      <c r="J9" s="7">
        <f t="shared" ref="J9" si="9">(J8/$M8)</f>
        <v>7.9802490523656996E-2</v>
      </c>
      <c r="K9" s="7">
        <f t="shared" ref="K9" si="10">(K8/$M8)</f>
        <v>0.66069541256010522</v>
      </c>
      <c r="L9" s="7">
        <f t="shared" ref="L9" si="11">(L8/$M8)</f>
        <v>2.6931795317128169E-2</v>
      </c>
      <c r="M9" s="16">
        <f>SUM(B9:L9)</f>
        <v>1</v>
      </c>
    </row>
    <row r="10" spans="1:15" ht="24.95" customHeight="1" x14ac:dyDescent="0.25">
      <c r="A10" s="3" t="s">
        <v>33</v>
      </c>
      <c r="B10" s="4">
        <f>'[1]ii. mód.'!$I$10158</f>
        <v>0</v>
      </c>
      <c r="C10" s="4">
        <f>'[1]ii. mód.'!$I$10159</f>
        <v>61068</v>
      </c>
      <c r="D10" s="4">
        <f>'[1]ii. mód.'!$I$10160</f>
        <v>251365</v>
      </c>
      <c r="E10" s="4">
        <f>'[1]ii. mód.'!$I$10161</f>
        <v>67868</v>
      </c>
      <c r="F10" s="4">
        <f>'[1]ii. mód.'!$I$10162</f>
        <v>124349</v>
      </c>
      <c r="G10" s="4">
        <f>'[1]ii. mód.'!$I$10163</f>
        <v>10000</v>
      </c>
      <c r="H10" s="4">
        <f>'[1]ii. mód.'!$I$10164</f>
        <v>15891</v>
      </c>
      <c r="I10" s="4">
        <f>'[1]ii. mód.'!$I$10165</f>
        <v>0</v>
      </c>
      <c r="J10" s="4">
        <f>'[1]ii. mód.'!$I$10168</f>
        <v>183323</v>
      </c>
      <c r="K10" s="4">
        <f>'[1]ii. mód.'!$I$10167</f>
        <v>1506747</v>
      </c>
      <c r="L10" s="4">
        <f>'[1]ii. mód.'!$I$10166</f>
        <v>61437</v>
      </c>
      <c r="M10" s="5">
        <f t="shared" si="0"/>
        <v>2282048</v>
      </c>
    </row>
    <row r="11" spans="1:15" ht="24.95" customHeight="1" thickBot="1" x14ac:dyDescent="0.3">
      <c r="A11" s="6" t="s">
        <v>45</v>
      </c>
      <c r="B11" s="7">
        <f>(B10/$M10)</f>
        <v>0</v>
      </c>
      <c r="C11" s="7">
        <f t="shared" ref="C11" si="12">(C10/$M10)</f>
        <v>2.6760173318002074E-2</v>
      </c>
      <c r="D11" s="7">
        <f t="shared" ref="D11" si="13">(D10/$M10)</f>
        <v>0.11014886628151555</v>
      </c>
      <c r="E11" s="7">
        <f t="shared" ref="E11" si="14">(E10/$M10)</f>
        <v>2.9739952884426619E-2</v>
      </c>
      <c r="F11" s="7">
        <f t="shared" ref="F11" si="15">(F10/$M10)</f>
        <v>5.4490089603724375E-2</v>
      </c>
      <c r="G11" s="7">
        <f t="shared" ref="G11" si="16">(G10/$M10)</f>
        <v>4.3820287741537425E-3</v>
      </c>
      <c r="H11" s="7">
        <f t="shared" ref="H11" si="17">(H10/$M10)</f>
        <v>6.9634819250077125E-3</v>
      </c>
      <c r="I11" s="7">
        <f t="shared" ref="I11" si="18">(I10/$M10)</f>
        <v>0</v>
      </c>
      <c r="J11" s="7">
        <f t="shared" ref="J11" si="19">(J10/$M10)</f>
        <v>8.0332666096418662E-2</v>
      </c>
      <c r="K11" s="7">
        <f t="shared" ref="K11" si="20">(K10/$M10)</f>
        <v>0.66026087093698294</v>
      </c>
      <c r="L11" s="7">
        <f t="shared" ref="L11" si="21">(L10/$M10)</f>
        <v>2.692187017976835E-2</v>
      </c>
      <c r="M11" s="16">
        <f>SUM(B11:L11)</f>
        <v>1</v>
      </c>
    </row>
    <row r="12" spans="1:15" ht="24.95" customHeight="1" x14ac:dyDescent="0.25">
      <c r="A12" s="3" t="s">
        <v>34</v>
      </c>
      <c r="B12" s="4">
        <f>'[1]iii. mód.'!$I$10158</f>
        <v>26140</v>
      </c>
      <c r="C12" s="4">
        <f>'[1]iii. mód.'!$I$10159</f>
        <v>61068</v>
      </c>
      <c r="D12" s="4">
        <f>'[1]iii. mód.'!$I$10160</f>
        <v>251365</v>
      </c>
      <c r="E12" s="4">
        <f>'[1]iii. mód.'!$I$10161</f>
        <v>67868</v>
      </c>
      <c r="F12" s="4">
        <f>'[1]iii. mód.'!$I$10162</f>
        <v>124349</v>
      </c>
      <c r="G12" s="4">
        <f>'[1]iii. mód.'!$I$10163</f>
        <v>10000</v>
      </c>
      <c r="H12" s="4">
        <f>'[1]iii. mód.'!$I$10164</f>
        <v>15891</v>
      </c>
      <c r="I12" s="4">
        <f>'[1]iii. mód.'!$I$10165</f>
        <v>7144</v>
      </c>
      <c r="J12" s="4">
        <f>'[1]iii. mód.'!$I$10168</f>
        <v>185569</v>
      </c>
      <c r="K12" s="4">
        <f>'[1]iii. mód.'!$I$10167</f>
        <v>1613870</v>
      </c>
      <c r="L12" s="4">
        <f>'[1]iii. mód.'!$I$10166</f>
        <v>176934</v>
      </c>
      <c r="M12" s="5">
        <f t="shared" si="0"/>
        <v>2540198</v>
      </c>
    </row>
    <row r="13" spans="1:15" ht="24.95" customHeight="1" thickBot="1" x14ac:dyDescent="0.3">
      <c r="A13" s="6" t="s">
        <v>45</v>
      </c>
      <c r="B13" s="7">
        <f>(B12/$M12)</f>
        <v>1.0290536407004494E-2</v>
      </c>
      <c r="C13" s="7">
        <f t="shared" ref="C13" si="22">(C12/$M12)</f>
        <v>2.404064565045717E-2</v>
      </c>
      <c r="D13" s="7">
        <f t="shared" ref="D13" si="23">(D12/$M12)</f>
        <v>9.8954884619230465E-2</v>
      </c>
      <c r="E13" s="7">
        <f t="shared" ref="E13" si="24">(E12/$M12)</f>
        <v>2.6717602328637374E-2</v>
      </c>
      <c r="F13" s="7">
        <f t="shared" ref="F13" si="25">(F12/$M12)</f>
        <v>4.8952483231622101E-2</v>
      </c>
      <c r="G13" s="7">
        <f t="shared" ref="G13" si="26">(G12/$M12)</f>
        <v>3.9367009973238307E-3</v>
      </c>
      <c r="H13" s="7">
        <f t="shared" ref="H13" si="27">(H12/$M12)</f>
        <v>6.2558115548472992E-3</v>
      </c>
      <c r="I13" s="7">
        <f t="shared" ref="I13" si="28">(I12/$M12)</f>
        <v>2.8123791924881446E-3</v>
      </c>
      <c r="J13" s="7">
        <f t="shared" ref="J13" si="29">(J12/$M12)</f>
        <v>7.3052966737238587E-2</v>
      </c>
      <c r="K13" s="7">
        <f t="shared" ref="K13" si="30">(K12/$M12)</f>
        <v>0.63533236385510106</v>
      </c>
      <c r="L13" s="7">
        <f t="shared" ref="L13" si="31">(L12/$M12)</f>
        <v>6.965362542604947E-2</v>
      </c>
      <c r="M13" s="16">
        <f>SUM(B13:L13)</f>
        <v>1</v>
      </c>
    </row>
    <row r="14" spans="1:15" ht="24.95" customHeight="1" x14ac:dyDescent="0.25">
      <c r="A14" s="3" t="s">
        <v>35</v>
      </c>
      <c r="B14" s="4">
        <f>'[1]iv-vi. mód.'!$I$10158</f>
        <v>26140</v>
      </c>
      <c r="C14" s="4">
        <f>'[1]iv-vi. mód.'!$I$10159</f>
        <v>60989</v>
      </c>
      <c r="D14" s="4">
        <f>'[1]iv-vi. mód.'!$I$10160</f>
        <v>251365</v>
      </c>
      <c r="E14" s="4">
        <f>'[1]iv-vi. mód.'!$I$10161</f>
        <v>67868</v>
      </c>
      <c r="F14" s="4">
        <f>'[1]iv-vi. mód.'!$I$10162</f>
        <v>124349</v>
      </c>
      <c r="G14" s="4">
        <f>'[1]iv-vi. mód.'!$I$10163</f>
        <v>10000</v>
      </c>
      <c r="H14" s="4">
        <f>'[1]iv-vi. mód.'!$I$10164</f>
        <v>27610</v>
      </c>
      <c r="I14" s="4">
        <f>'[1]iv-vi. mód.'!$I$10165</f>
        <v>7144</v>
      </c>
      <c r="J14" s="4">
        <f>'[1]iv-vi. mód.'!$I$10168</f>
        <v>188308</v>
      </c>
      <c r="K14" s="4">
        <f>'[1]iv-vi. mód.'!$I$10167</f>
        <v>1625246</v>
      </c>
      <c r="L14" s="4">
        <f>'[1]iv-vi. mód.'!$I$10166</f>
        <v>203952</v>
      </c>
      <c r="M14" s="5">
        <f t="shared" si="0"/>
        <v>2592971</v>
      </c>
    </row>
    <row r="15" spans="1:15" ht="24.95" customHeight="1" thickBot="1" x14ac:dyDescent="0.3">
      <c r="A15" s="6" t="s">
        <v>45</v>
      </c>
      <c r="B15" s="7">
        <f>(B14/$M14)</f>
        <v>1.008110002001565E-2</v>
      </c>
      <c r="C15" s="7">
        <f t="shared" ref="C15" si="32">(C14/$M14)</f>
        <v>2.3520895528719759E-2</v>
      </c>
      <c r="D15" s="7">
        <f t="shared" ref="D15" si="33">(D14/$M14)</f>
        <v>9.6940922208539934E-2</v>
      </c>
      <c r="E15" s="7">
        <f t="shared" ref="E15" si="34">(E14/$M14)</f>
        <v>2.6173836884407886E-2</v>
      </c>
      <c r="F15" s="7">
        <f t="shared" ref="F15" si="35">(F14/$M14)</f>
        <v>4.7956186166370547E-2</v>
      </c>
      <c r="G15" s="7">
        <f t="shared" ref="G15" si="36">(G14/$M14)</f>
        <v>3.8565799617504399E-3</v>
      </c>
      <c r="H15" s="7">
        <f t="shared" ref="H15" si="37">(H14/$M14)</f>
        <v>1.0648017274392964E-2</v>
      </c>
      <c r="I15" s="7">
        <f t="shared" ref="I15" si="38">(I14/$M14)</f>
        <v>2.7551407246745141E-3</v>
      </c>
      <c r="J15" s="7">
        <f t="shared" ref="J15" si="39">(J14/$M14)</f>
        <v>7.2622485943730178E-2</v>
      </c>
      <c r="K15" s="7">
        <f t="shared" ref="K15" si="40">(K14/$M14)</f>
        <v>0.62678911565150552</v>
      </c>
      <c r="L15" s="7">
        <f t="shared" ref="L15" si="41">(L14/$M14)</f>
        <v>7.8655719635892574E-2</v>
      </c>
      <c r="M15" s="16">
        <f>SUM(B15:L15)</f>
        <v>1</v>
      </c>
    </row>
    <row r="16" spans="1:15" ht="24.95" customHeight="1" x14ac:dyDescent="0.25">
      <c r="A16" s="9" t="s">
        <v>2</v>
      </c>
      <c r="B16" s="10">
        <f>[1]teljesítés!$I$10158</f>
        <v>17458</v>
      </c>
      <c r="C16" s="10">
        <f>[1]teljesítés!$I$10159</f>
        <v>34624</v>
      </c>
      <c r="D16" s="10">
        <f>[1]teljesítés!$I$10160</f>
        <v>117965</v>
      </c>
      <c r="E16" s="10">
        <f>[1]teljesítés!$I$10161</f>
        <v>31839</v>
      </c>
      <c r="F16" s="10">
        <f>[1]teljesítés!$I$10162</f>
        <v>71672</v>
      </c>
      <c r="G16" s="10">
        <f>[1]teljesítés!$I$10163</f>
        <v>10986</v>
      </c>
      <c r="H16" s="10">
        <f>[1]teljesítés!$I$10164</f>
        <v>21231</v>
      </c>
      <c r="I16" s="10">
        <f>[1]teljesítés!$I$10165</f>
        <v>7144</v>
      </c>
      <c r="J16" s="10">
        <f>[1]teljesítés!$I$10168</f>
        <v>98365</v>
      </c>
      <c r="K16" s="10">
        <f>[1]teljesítés!$I$10167</f>
        <v>795835</v>
      </c>
      <c r="L16" s="10">
        <f>[1]teljesítés!$I$10166</f>
        <v>37610</v>
      </c>
      <c r="M16" s="11">
        <f t="shared" si="0"/>
        <v>1244729</v>
      </c>
    </row>
    <row r="17" spans="1:13" ht="24.95" customHeight="1" thickBot="1" x14ac:dyDescent="0.3">
      <c r="A17" s="12" t="s">
        <v>45</v>
      </c>
      <c r="B17" s="13">
        <f>(B16/$M16)</f>
        <v>1.4025542909340105E-2</v>
      </c>
      <c r="C17" s="13">
        <f t="shared" ref="C17" si="42">(C16/$M16)</f>
        <v>2.7816496602875003E-2</v>
      </c>
      <c r="D17" s="13">
        <f t="shared" ref="D17" si="43">(D16/$M16)</f>
        <v>9.477163302212771E-2</v>
      </c>
      <c r="E17" s="13">
        <f t="shared" ref="E17" si="44">(E16/$M16)</f>
        <v>2.557906178774657E-2</v>
      </c>
      <c r="F17" s="13">
        <f t="shared" ref="F17" si="45">(F16/$M16)</f>
        <v>5.7580405052023373E-2</v>
      </c>
      <c r="G17" s="13">
        <f t="shared" ref="G17" si="46">(G16/$M16)</f>
        <v>8.8260175508082482E-3</v>
      </c>
      <c r="H17" s="13">
        <f t="shared" ref="H17" si="47">(H16/$M16)</f>
        <v>1.7056724797124515E-2</v>
      </c>
      <c r="I17" s="13">
        <f t="shared" ref="I17" si="48">(I16/$M16)</f>
        <v>5.739401909973978E-3</v>
      </c>
      <c r="J17" s="13">
        <f t="shared" ref="J17" si="49">(J16/$M16)</f>
        <v>7.9025233605065845E-2</v>
      </c>
      <c r="K17" s="13">
        <f t="shared" ref="K17" si="50">(K16/$M16)</f>
        <v>0.63936407041211385</v>
      </c>
      <c r="L17" s="13">
        <f t="shared" ref="L17" si="51">(L16/$M16)</f>
        <v>3.0215412350800858E-2</v>
      </c>
      <c r="M17" s="17">
        <f>SUM(B17:L17)</f>
        <v>1</v>
      </c>
    </row>
    <row r="19" spans="1:13" x14ac:dyDescent="0.25">
      <c r="A19" s="2" t="s">
        <v>41</v>
      </c>
    </row>
  </sheetData>
  <mergeCells count="14">
    <mergeCell ref="M4:M5"/>
    <mergeCell ref="A2:M2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V433"/>
  <sheetViews>
    <sheetView tabSelected="1" topLeftCell="A401" zoomScaleNormal="100" workbookViewId="0">
      <selection activeCell="S422" sqref="S422"/>
    </sheetView>
  </sheetViews>
  <sheetFormatPr defaultRowHeight="12.75" x14ac:dyDescent="0.2"/>
  <cols>
    <col min="1" max="1" width="4.28515625" style="37" customWidth="1"/>
    <col min="2" max="8" width="9.140625" style="37"/>
    <col min="9" max="10" width="12.7109375" style="37" customWidth="1"/>
    <col min="11" max="12" width="12.7109375" style="37" hidden="1" customWidth="1"/>
    <col min="13" max="14" width="12.7109375" style="37" customWidth="1"/>
    <col min="15" max="16" width="12.7109375" style="37" hidden="1" customWidth="1"/>
    <col min="17" max="18" width="12.7109375" style="37" customWidth="1"/>
    <col min="19" max="19" width="13.7109375" style="37" bestFit="1" customWidth="1"/>
    <col min="20" max="20" width="12.7109375" style="37" customWidth="1"/>
    <col min="21" max="256" width="9.140625" style="37"/>
    <col min="257" max="257" width="4.28515625" style="37" customWidth="1"/>
    <col min="258" max="264" width="9.140625" style="37"/>
    <col min="265" max="266" width="12.7109375" style="37" customWidth="1"/>
    <col min="267" max="268" width="0" style="37" hidden="1" customWidth="1"/>
    <col min="269" max="270" width="12.7109375" style="37" customWidth="1"/>
    <col min="271" max="272" width="0" style="37" hidden="1" customWidth="1"/>
    <col min="273" max="274" width="12.7109375" style="37" customWidth="1"/>
    <col min="275" max="275" width="13.7109375" style="37" bestFit="1" customWidth="1"/>
    <col min="276" max="276" width="12.7109375" style="37" customWidth="1"/>
    <col min="277" max="512" width="9.140625" style="37"/>
    <col min="513" max="513" width="4.28515625" style="37" customWidth="1"/>
    <col min="514" max="520" width="9.140625" style="37"/>
    <col min="521" max="522" width="12.7109375" style="37" customWidth="1"/>
    <col min="523" max="524" width="0" style="37" hidden="1" customWidth="1"/>
    <col min="525" max="526" width="12.7109375" style="37" customWidth="1"/>
    <col min="527" max="528" width="0" style="37" hidden="1" customWidth="1"/>
    <col min="529" max="530" width="12.7109375" style="37" customWidth="1"/>
    <col min="531" max="531" width="13.7109375" style="37" bestFit="1" customWidth="1"/>
    <col min="532" max="532" width="12.7109375" style="37" customWidth="1"/>
    <col min="533" max="768" width="9.140625" style="37"/>
    <col min="769" max="769" width="4.28515625" style="37" customWidth="1"/>
    <col min="770" max="776" width="9.140625" style="37"/>
    <col min="777" max="778" width="12.7109375" style="37" customWidth="1"/>
    <col min="779" max="780" width="0" style="37" hidden="1" customWidth="1"/>
    <col min="781" max="782" width="12.7109375" style="37" customWidth="1"/>
    <col min="783" max="784" width="0" style="37" hidden="1" customWidth="1"/>
    <col min="785" max="786" width="12.7109375" style="37" customWidth="1"/>
    <col min="787" max="787" width="13.7109375" style="37" bestFit="1" customWidth="1"/>
    <col min="788" max="788" width="12.7109375" style="37" customWidth="1"/>
    <col min="789" max="1024" width="9.140625" style="37"/>
    <col min="1025" max="1025" width="4.28515625" style="37" customWidth="1"/>
    <col min="1026" max="1032" width="9.140625" style="37"/>
    <col min="1033" max="1034" width="12.7109375" style="37" customWidth="1"/>
    <col min="1035" max="1036" width="0" style="37" hidden="1" customWidth="1"/>
    <col min="1037" max="1038" width="12.7109375" style="37" customWidth="1"/>
    <col min="1039" max="1040" width="0" style="37" hidden="1" customWidth="1"/>
    <col min="1041" max="1042" width="12.7109375" style="37" customWidth="1"/>
    <col min="1043" max="1043" width="13.7109375" style="37" bestFit="1" customWidth="1"/>
    <col min="1044" max="1044" width="12.7109375" style="37" customWidth="1"/>
    <col min="1045" max="1280" width="9.140625" style="37"/>
    <col min="1281" max="1281" width="4.28515625" style="37" customWidth="1"/>
    <col min="1282" max="1288" width="9.140625" style="37"/>
    <col min="1289" max="1290" width="12.7109375" style="37" customWidth="1"/>
    <col min="1291" max="1292" width="0" style="37" hidden="1" customWidth="1"/>
    <col min="1293" max="1294" width="12.7109375" style="37" customWidth="1"/>
    <col min="1295" max="1296" width="0" style="37" hidden="1" customWidth="1"/>
    <col min="1297" max="1298" width="12.7109375" style="37" customWidth="1"/>
    <col min="1299" max="1299" width="13.7109375" style="37" bestFit="1" customWidth="1"/>
    <col min="1300" max="1300" width="12.7109375" style="37" customWidth="1"/>
    <col min="1301" max="1536" width="9.140625" style="37"/>
    <col min="1537" max="1537" width="4.28515625" style="37" customWidth="1"/>
    <col min="1538" max="1544" width="9.140625" style="37"/>
    <col min="1545" max="1546" width="12.7109375" style="37" customWidth="1"/>
    <col min="1547" max="1548" width="0" style="37" hidden="1" customWidth="1"/>
    <col min="1549" max="1550" width="12.7109375" style="37" customWidth="1"/>
    <col min="1551" max="1552" width="0" style="37" hidden="1" customWidth="1"/>
    <col min="1553" max="1554" width="12.7109375" style="37" customWidth="1"/>
    <col min="1555" max="1555" width="13.7109375" style="37" bestFit="1" customWidth="1"/>
    <col min="1556" max="1556" width="12.7109375" style="37" customWidth="1"/>
    <col min="1557" max="1792" width="9.140625" style="37"/>
    <col min="1793" max="1793" width="4.28515625" style="37" customWidth="1"/>
    <col min="1794" max="1800" width="9.140625" style="37"/>
    <col min="1801" max="1802" width="12.7109375" style="37" customWidth="1"/>
    <col min="1803" max="1804" width="0" style="37" hidden="1" customWidth="1"/>
    <col min="1805" max="1806" width="12.7109375" style="37" customWidth="1"/>
    <col min="1807" max="1808" width="0" style="37" hidden="1" customWidth="1"/>
    <col min="1809" max="1810" width="12.7109375" style="37" customWidth="1"/>
    <col min="1811" max="1811" width="13.7109375" style="37" bestFit="1" customWidth="1"/>
    <col min="1812" max="1812" width="12.7109375" style="37" customWidth="1"/>
    <col min="1813" max="2048" width="9.140625" style="37"/>
    <col min="2049" max="2049" width="4.28515625" style="37" customWidth="1"/>
    <col min="2050" max="2056" width="9.140625" style="37"/>
    <col min="2057" max="2058" width="12.7109375" style="37" customWidth="1"/>
    <col min="2059" max="2060" width="0" style="37" hidden="1" customWidth="1"/>
    <col min="2061" max="2062" width="12.7109375" style="37" customWidth="1"/>
    <col min="2063" max="2064" width="0" style="37" hidden="1" customWidth="1"/>
    <col min="2065" max="2066" width="12.7109375" style="37" customWidth="1"/>
    <col min="2067" max="2067" width="13.7109375" style="37" bestFit="1" customWidth="1"/>
    <col min="2068" max="2068" width="12.7109375" style="37" customWidth="1"/>
    <col min="2069" max="2304" width="9.140625" style="37"/>
    <col min="2305" max="2305" width="4.28515625" style="37" customWidth="1"/>
    <col min="2306" max="2312" width="9.140625" style="37"/>
    <col min="2313" max="2314" width="12.7109375" style="37" customWidth="1"/>
    <col min="2315" max="2316" width="0" style="37" hidden="1" customWidth="1"/>
    <col min="2317" max="2318" width="12.7109375" style="37" customWidth="1"/>
    <col min="2319" max="2320" width="0" style="37" hidden="1" customWidth="1"/>
    <col min="2321" max="2322" width="12.7109375" style="37" customWidth="1"/>
    <col min="2323" max="2323" width="13.7109375" style="37" bestFit="1" customWidth="1"/>
    <col min="2324" max="2324" width="12.7109375" style="37" customWidth="1"/>
    <col min="2325" max="2560" width="9.140625" style="37"/>
    <col min="2561" max="2561" width="4.28515625" style="37" customWidth="1"/>
    <col min="2562" max="2568" width="9.140625" style="37"/>
    <col min="2569" max="2570" width="12.7109375" style="37" customWidth="1"/>
    <col min="2571" max="2572" width="0" style="37" hidden="1" customWidth="1"/>
    <col min="2573" max="2574" width="12.7109375" style="37" customWidth="1"/>
    <col min="2575" max="2576" width="0" style="37" hidden="1" customWidth="1"/>
    <col min="2577" max="2578" width="12.7109375" style="37" customWidth="1"/>
    <col min="2579" max="2579" width="13.7109375" style="37" bestFit="1" customWidth="1"/>
    <col min="2580" max="2580" width="12.7109375" style="37" customWidth="1"/>
    <col min="2581" max="2816" width="9.140625" style="37"/>
    <col min="2817" max="2817" width="4.28515625" style="37" customWidth="1"/>
    <col min="2818" max="2824" width="9.140625" style="37"/>
    <col min="2825" max="2826" width="12.7109375" style="37" customWidth="1"/>
    <col min="2827" max="2828" width="0" style="37" hidden="1" customWidth="1"/>
    <col min="2829" max="2830" width="12.7109375" style="37" customWidth="1"/>
    <col min="2831" max="2832" width="0" style="37" hidden="1" customWidth="1"/>
    <col min="2833" max="2834" width="12.7109375" style="37" customWidth="1"/>
    <col min="2835" max="2835" width="13.7109375" style="37" bestFit="1" customWidth="1"/>
    <col min="2836" max="2836" width="12.7109375" style="37" customWidth="1"/>
    <col min="2837" max="3072" width="9.140625" style="37"/>
    <col min="3073" max="3073" width="4.28515625" style="37" customWidth="1"/>
    <col min="3074" max="3080" width="9.140625" style="37"/>
    <col min="3081" max="3082" width="12.7109375" style="37" customWidth="1"/>
    <col min="3083" max="3084" width="0" style="37" hidden="1" customWidth="1"/>
    <col min="3085" max="3086" width="12.7109375" style="37" customWidth="1"/>
    <col min="3087" max="3088" width="0" style="37" hidden="1" customWidth="1"/>
    <col min="3089" max="3090" width="12.7109375" style="37" customWidth="1"/>
    <col min="3091" max="3091" width="13.7109375" style="37" bestFit="1" customWidth="1"/>
    <col min="3092" max="3092" width="12.7109375" style="37" customWidth="1"/>
    <col min="3093" max="3328" width="9.140625" style="37"/>
    <col min="3329" max="3329" width="4.28515625" style="37" customWidth="1"/>
    <col min="3330" max="3336" width="9.140625" style="37"/>
    <col min="3337" max="3338" width="12.7109375" style="37" customWidth="1"/>
    <col min="3339" max="3340" width="0" style="37" hidden="1" customWidth="1"/>
    <col min="3341" max="3342" width="12.7109375" style="37" customWidth="1"/>
    <col min="3343" max="3344" width="0" style="37" hidden="1" customWidth="1"/>
    <col min="3345" max="3346" width="12.7109375" style="37" customWidth="1"/>
    <col min="3347" max="3347" width="13.7109375" style="37" bestFit="1" customWidth="1"/>
    <col min="3348" max="3348" width="12.7109375" style="37" customWidth="1"/>
    <col min="3349" max="3584" width="9.140625" style="37"/>
    <col min="3585" max="3585" width="4.28515625" style="37" customWidth="1"/>
    <col min="3586" max="3592" width="9.140625" style="37"/>
    <col min="3593" max="3594" width="12.7109375" style="37" customWidth="1"/>
    <col min="3595" max="3596" width="0" style="37" hidden="1" customWidth="1"/>
    <col min="3597" max="3598" width="12.7109375" style="37" customWidth="1"/>
    <col min="3599" max="3600" width="0" style="37" hidden="1" customWidth="1"/>
    <col min="3601" max="3602" width="12.7109375" style="37" customWidth="1"/>
    <col min="3603" max="3603" width="13.7109375" style="37" bestFit="1" customWidth="1"/>
    <col min="3604" max="3604" width="12.7109375" style="37" customWidth="1"/>
    <col min="3605" max="3840" width="9.140625" style="37"/>
    <col min="3841" max="3841" width="4.28515625" style="37" customWidth="1"/>
    <col min="3842" max="3848" width="9.140625" style="37"/>
    <col min="3849" max="3850" width="12.7109375" style="37" customWidth="1"/>
    <col min="3851" max="3852" width="0" style="37" hidden="1" customWidth="1"/>
    <col min="3853" max="3854" width="12.7109375" style="37" customWidth="1"/>
    <col min="3855" max="3856" width="0" style="37" hidden="1" customWidth="1"/>
    <col min="3857" max="3858" width="12.7109375" style="37" customWidth="1"/>
    <col min="3859" max="3859" width="13.7109375" style="37" bestFit="1" customWidth="1"/>
    <col min="3860" max="3860" width="12.7109375" style="37" customWidth="1"/>
    <col min="3861" max="4096" width="9.140625" style="37"/>
    <col min="4097" max="4097" width="4.28515625" style="37" customWidth="1"/>
    <col min="4098" max="4104" width="9.140625" style="37"/>
    <col min="4105" max="4106" width="12.7109375" style="37" customWidth="1"/>
    <col min="4107" max="4108" width="0" style="37" hidden="1" customWidth="1"/>
    <col min="4109" max="4110" width="12.7109375" style="37" customWidth="1"/>
    <col min="4111" max="4112" width="0" style="37" hidden="1" customWidth="1"/>
    <col min="4113" max="4114" width="12.7109375" style="37" customWidth="1"/>
    <col min="4115" max="4115" width="13.7109375" style="37" bestFit="1" customWidth="1"/>
    <col min="4116" max="4116" width="12.7109375" style="37" customWidth="1"/>
    <col min="4117" max="4352" width="9.140625" style="37"/>
    <col min="4353" max="4353" width="4.28515625" style="37" customWidth="1"/>
    <col min="4354" max="4360" width="9.140625" style="37"/>
    <col min="4361" max="4362" width="12.7109375" style="37" customWidth="1"/>
    <col min="4363" max="4364" width="0" style="37" hidden="1" customWidth="1"/>
    <col min="4365" max="4366" width="12.7109375" style="37" customWidth="1"/>
    <col min="4367" max="4368" width="0" style="37" hidden="1" customWidth="1"/>
    <col min="4369" max="4370" width="12.7109375" style="37" customWidth="1"/>
    <col min="4371" max="4371" width="13.7109375" style="37" bestFit="1" customWidth="1"/>
    <col min="4372" max="4372" width="12.7109375" style="37" customWidth="1"/>
    <col min="4373" max="4608" width="9.140625" style="37"/>
    <col min="4609" max="4609" width="4.28515625" style="37" customWidth="1"/>
    <col min="4610" max="4616" width="9.140625" style="37"/>
    <col min="4617" max="4618" width="12.7109375" style="37" customWidth="1"/>
    <col min="4619" max="4620" width="0" style="37" hidden="1" customWidth="1"/>
    <col min="4621" max="4622" width="12.7109375" style="37" customWidth="1"/>
    <col min="4623" max="4624" width="0" style="37" hidden="1" customWidth="1"/>
    <col min="4625" max="4626" width="12.7109375" style="37" customWidth="1"/>
    <col min="4627" max="4627" width="13.7109375" style="37" bestFit="1" customWidth="1"/>
    <col min="4628" max="4628" width="12.7109375" style="37" customWidth="1"/>
    <col min="4629" max="4864" width="9.140625" style="37"/>
    <col min="4865" max="4865" width="4.28515625" style="37" customWidth="1"/>
    <col min="4866" max="4872" width="9.140625" style="37"/>
    <col min="4873" max="4874" width="12.7109375" style="37" customWidth="1"/>
    <col min="4875" max="4876" width="0" style="37" hidden="1" customWidth="1"/>
    <col min="4877" max="4878" width="12.7109375" style="37" customWidth="1"/>
    <col min="4879" max="4880" width="0" style="37" hidden="1" customWidth="1"/>
    <col min="4881" max="4882" width="12.7109375" style="37" customWidth="1"/>
    <col min="4883" max="4883" width="13.7109375" style="37" bestFit="1" customWidth="1"/>
    <col min="4884" max="4884" width="12.7109375" style="37" customWidth="1"/>
    <col min="4885" max="5120" width="9.140625" style="37"/>
    <col min="5121" max="5121" width="4.28515625" style="37" customWidth="1"/>
    <col min="5122" max="5128" width="9.140625" style="37"/>
    <col min="5129" max="5130" width="12.7109375" style="37" customWidth="1"/>
    <col min="5131" max="5132" width="0" style="37" hidden="1" customWidth="1"/>
    <col min="5133" max="5134" width="12.7109375" style="37" customWidth="1"/>
    <col min="5135" max="5136" width="0" style="37" hidden="1" customWidth="1"/>
    <col min="5137" max="5138" width="12.7109375" style="37" customWidth="1"/>
    <col min="5139" max="5139" width="13.7109375" style="37" bestFit="1" customWidth="1"/>
    <col min="5140" max="5140" width="12.7109375" style="37" customWidth="1"/>
    <col min="5141" max="5376" width="9.140625" style="37"/>
    <col min="5377" max="5377" width="4.28515625" style="37" customWidth="1"/>
    <col min="5378" max="5384" width="9.140625" style="37"/>
    <col min="5385" max="5386" width="12.7109375" style="37" customWidth="1"/>
    <col min="5387" max="5388" width="0" style="37" hidden="1" customWidth="1"/>
    <col min="5389" max="5390" width="12.7109375" style="37" customWidth="1"/>
    <col min="5391" max="5392" width="0" style="37" hidden="1" customWidth="1"/>
    <col min="5393" max="5394" width="12.7109375" style="37" customWidth="1"/>
    <col min="5395" max="5395" width="13.7109375" style="37" bestFit="1" customWidth="1"/>
    <col min="5396" max="5396" width="12.7109375" style="37" customWidth="1"/>
    <col min="5397" max="5632" width="9.140625" style="37"/>
    <col min="5633" max="5633" width="4.28515625" style="37" customWidth="1"/>
    <col min="5634" max="5640" width="9.140625" style="37"/>
    <col min="5641" max="5642" width="12.7109375" style="37" customWidth="1"/>
    <col min="5643" max="5644" width="0" style="37" hidden="1" customWidth="1"/>
    <col min="5645" max="5646" width="12.7109375" style="37" customWidth="1"/>
    <col min="5647" max="5648" width="0" style="37" hidden="1" customWidth="1"/>
    <col min="5649" max="5650" width="12.7109375" style="37" customWidth="1"/>
    <col min="5651" max="5651" width="13.7109375" style="37" bestFit="1" customWidth="1"/>
    <col min="5652" max="5652" width="12.7109375" style="37" customWidth="1"/>
    <col min="5653" max="5888" width="9.140625" style="37"/>
    <col min="5889" max="5889" width="4.28515625" style="37" customWidth="1"/>
    <col min="5890" max="5896" width="9.140625" style="37"/>
    <col min="5897" max="5898" width="12.7109375" style="37" customWidth="1"/>
    <col min="5899" max="5900" width="0" style="37" hidden="1" customWidth="1"/>
    <col min="5901" max="5902" width="12.7109375" style="37" customWidth="1"/>
    <col min="5903" max="5904" width="0" style="37" hidden="1" customWidth="1"/>
    <col min="5905" max="5906" width="12.7109375" style="37" customWidth="1"/>
    <col min="5907" max="5907" width="13.7109375" style="37" bestFit="1" customWidth="1"/>
    <col min="5908" max="5908" width="12.7109375" style="37" customWidth="1"/>
    <col min="5909" max="6144" width="9.140625" style="37"/>
    <col min="6145" max="6145" width="4.28515625" style="37" customWidth="1"/>
    <col min="6146" max="6152" width="9.140625" style="37"/>
    <col min="6153" max="6154" width="12.7109375" style="37" customWidth="1"/>
    <col min="6155" max="6156" width="0" style="37" hidden="1" customWidth="1"/>
    <col min="6157" max="6158" width="12.7109375" style="37" customWidth="1"/>
    <col min="6159" max="6160" width="0" style="37" hidden="1" customWidth="1"/>
    <col min="6161" max="6162" width="12.7109375" style="37" customWidth="1"/>
    <col min="6163" max="6163" width="13.7109375" style="37" bestFit="1" customWidth="1"/>
    <col min="6164" max="6164" width="12.7109375" style="37" customWidth="1"/>
    <col min="6165" max="6400" width="9.140625" style="37"/>
    <col min="6401" max="6401" width="4.28515625" style="37" customWidth="1"/>
    <col min="6402" max="6408" width="9.140625" style="37"/>
    <col min="6409" max="6410" width="12.7109375" style="37" customWidth="1"/>
    <col min="6411" max="6412" width="0" style="37" hidden="1" customWidth="1"/>
    <col min="6413" max="6414" width="12.7109375" style="37" customWidth="1"/>
    <col min="6415" max="6416" width="0" style="37" hidden="1" customWidth="1"/>
    <col min="6417" max="6418" width="12.7109375" style="37" customWidth="1"/>
    <col min="6419" max="6419" width="13.7109375" style="37" bestFit="1" customWidth="1"/>
    <col min="6420" max="6420" width="12.7109375" style="37" customWidth="1"/>
    <col min="6421" max="6656" width="9.140625" style="37"/>
    <col min="6657" max="6657" width="4.28515625" style="37" customWidth="1"/>
    <col min="6658" max="6664" width="9.140625" style="37"/>
    <col min="6665" max="6666" width="12.7109375" style="37" customWidth="1"/>
    <col min="6667" max="6668" width="0" style="37" hidden="1" customWidth="1"/>
    <col min="6669" max="6670" width="12.7109375" style="37" customWidth="1"/>
    <col min="6671" max="6672" width="0" style="37" hidden="1" customWidth="1"/>
    <col min="6673" max="6674" width="12.7109375" style="37" customWidth="1"/>
    <col min="6675" max="6675" width="13.7109375" style="37" bestFit="1" customWidth="1"/>
    <col min="6676" max="6676" width="12.7109375" style="37" customWidth="1"/>
    <col min="6677" max="6912" width="9.140625" style="37"/>
    <col min="6913" max="6913" width="4.28515625" style="37" customWidth="1"/>
    <col min="6914" max="6920" width="9.140625" style="37"/>
    <col min="6921" max="6922" width="12.7109375" style="37" customWidth="1"/>
    <col min="6923" max="6924" width="0" style="37" hidden="1" customWidth="1"/>
    <col min="6925" max="6926" width="12.7109375" style="37" customWidth="1"/>
    <col min="6927" max="6928" width="0" style="37" hidden="1" customWidth="1"/>
    <col min="6929" max="6930" width="12.7109375" style="37" customWidth="1"/>
    <col min="6931" max="6931" width="13.7109375" style="37" bestFit="1" customWidth="1"/>
    <col min="6932" max="6932" width="12.7109375" style="37" customWidth="1"/>
    <col min="6933" max="7168" width="9.140625" style="37"/>
    <col min="7169" max="7169" width="4.28515625" style="37" customWidth="1"/>
    <col min="7170" max="7176" width="9.140625" style="37"/>
    <col min="7177" max="7178" width="12.7109375" style="37" customWidth="1"/>
    <col min="7179" max="7180" width="0" style="37" hidden="1" customWidth="1"/>
    <col min="7181" max="7182" width="12.7109375" style="37" customWidth="1"/>
    <col min="7183" max="7184" width="0" style="37" hidden="1" customWidth="1"/>
    <col min="7185" max="7186" width="12.7109375" style="37" customWidth="1"/>
    <col min="7187" max="7187" width="13.7109375" style="37" bestFit="1" customWidth="1"/>
    <col min="7188" max="7188" width="12.7109375" style="37" customWidth="1"/>
    <col min="7189" max="7424" width="9.140625" style="37"/>
    <col min="7425" max="7425" width="4.28515625" style="37" customWidth="1"/>
    <col min="7426" max="7432" width="9.140625" style="37"/>
    <col min="7433" max="7434" width="12.7109375" style="37" customWidth="1"/>
    <col min="7435" max="7436" width="0" style="37" hidden="1" customWidth="1"/>
    <col min="7437" max="7438" width="12.7109375" style="37" customWidth="1"/>
    <col min="7439" max="7440" width="0" style="37" hidden="1" customWidth="1"/>
    <col min="7441" max="7442" width="12.7109375" style="37" customWidth="1"/>
    <col min="7443" max="7443" width="13.7109375" style="37" bestFit="1" customWidth="1"/>
    <col min="7444" max="7444" width="12.7109375" style="37" customWidth="1"/>
    <col min="7445" max="7680" width="9.140625" style="37"/>
    <col min="7681" max="7681" width="4.28515625" style="37" customWidth="1"/>
    <col min="7682" max="7688" width="9.140625" style="37"/>
    <col min="7689" max="7690" width="12.7109375" style="37" customWidth="1"/>
    <col min="7691" max="7692" width="0" style="37" hidden="1" customWidth="1"/>
    <col min="7693" max="7694" width="12.7109375" style="37" customWidth="1"/>
    <col min="7695" max="7696" width="0" style="37" hidden="1" customWidth="1"/>
    <col min="7697" max="7698" width="12.7109375" style="37" customWidth="1"/>
    <col min="7699" max="7699" width="13.7109375" style="37" bestFit="1" customWidth="1"/>
    <col min="7700" max="7700" width="12.7109375" style="37" customWidth="1"/>
    <col min="7701" max="7936" width="9.140625" style="37"/>
    <col min="7937" max="7937" width="4.28515625" style="37" customWidth="1"/>
    <col min="7938" max="7944" width="9.140625" style="37"/>
    <col min="7945" max="7946" width="12.7109375" style="37" customWidth="1"/>
    <col min="7947" max="7948" width="0" style="37" hidden="1" customWidth="1"/>
    <col min="7949" max="7950" width="12.7109375" style="37" customWidth="1"/>
    <col min="7951" max="7952" width="0" style="37" hidden="1" customWidth="1"/>
    <col min="7953" max="7954" width="12.7109375" style="37" customWidth="1"/>
    <col min="7955" max="7955" width="13.7109375" style="37" bestFit="1" customWidth="1"/>
    <col min="7956" max="7956" width="12.7109375" style="37" customWidth="1"/>
    <col min="7957" max="8192" width="9.140625" style="37"/>
    <col min="8193" max="8193" width="4.28515625" style="37" customWidth="1"/>
    <col min="8194" max="8200" width="9.140625" style="37"/>
    <col min="8201" max="8202" width="12.7109375" style="37" customWidth="1"/>
    <col min="8203" max="8204" width="0" style="37" hidden="1" customWidth="1"/>
    <col min="8205" max="8206" width="12.7109375" style="37" customWidth="1"/>
    <col min="8207" max="8208" width="0" style="37" hidden="1" customWidth="1"/>
    <col min="8209" max="8210" width="12.7109375" style="37" customWidth="1"/>
    <col min="8211" max="8211" width="13.7109375" style="37" bestFit="1" customWidth="1"/>
    <col min="8212" max="8212" width="12.7109375" style="37" customWidth="1"/>
    <col min="8213" max="8448" width="9.140625" style="37"/>
    <col min="8449" max="8449" width="4.28515625" style="37" customWidth="1"/>
    <col min="8450" max="8456" width="9.140625" style="37"/>
    <col min="8457" max="8458" width="12.7109375" style="37" customWidth="1"/>
    <col min="8459" max="8460" width="0" style="37" hidden="1" customWidth="1"/>
    <col min="8461" max="8462" width="12.7109375" style="37" customWidth="1"/>
    <col min="8463" max="8464" width="0" style="37" hidden="1" customWidth="1"/>
    <col min="8465" max="8466" width="12.7109375" style="37" customWidth="1"/>
    <col min="8467" max="8467" width="13.7109375" style="37" bestFit="1" customWidth="1"/>
    <col min="8468" max="8468" width="12.7109375" style="37" customWidth="1"/>
    <col min="8469" max="8704" width="9.140625" style="37"/>
    <col min="8705" max="8705" width="4.28515625" style="37" customWidth="1"/>
    <col min="8706" max="8712" width="9.140625" style="37"/>
    <col min="8713" max="8714" width="12.7109375" style="37" customWidth="1"/>
    <col min="8715" max="8716" width="0" style="37" hidden="1" customWidth="1"/>
    <col min="8717" max="8718" width="12.7109375" style="37" customWidth="1"/>
    <col min="8719" max="8720" width="0" style="37" hidden="1" customWidth="1"/>
    <col min="8721" max="8722" width="12.7109375" style="37" customWidth="1"/>
    <col min="8723" max="8723" width="13.7109375" style="37" bestFit="1" customWidth="1"/>
    <col min="8724" max="8724" width="12.7109375" style="37" customWidth="1"/>
    <col min="8725" max="8960" width="9.140625" style="37"/>
    <col min="8961" max="8961" width="4.28515625" style="37" customWidth="1"/>
    <col min="8962" max="8968" width="9.140625" style="37"/>
    <col min="8969" max="8970" width="12.7109375" style="37" customWidth="1"/>
    <col min="8971" max="8972" width="0" style="37" hidden="1" customWidth="1"/>
    <col min="8973" max="8974" width="12.7109375" style="37" customWidth="1"/>
    <col min="8975" max="8976" width="0" style="37" hidden="1" customWidth="1"/>
    <col min="8977" max="8978" width="12.7109375" style="37" customWidth="1"/>
    <col min="8979" max="8979" width="13.7109375" style="37" bestFit="1" customWidth="1"/>
    <col min="8980" max="8980" width="12.7109375" style="37" customWidth="1"/>
    <col min="8981" max="9216" width="9.140625" style="37"/>
    <col min="9217" max="9217" width="4.28515625" style="37" customWidth="1"/>
    <col min="9218" max="9224" width="9.140625" style="37"/>
    <col min="9225" max="9226" width="12.7109375" style="37" customWidth="1"/>
    <col min="9227" max="9228" width="0" style="37" hidden="1" customWidth="1"/>
    <col min="9229" max="9230" width="12.7109375" style="37" customWidth="1"/>
    <col min="9231" max="9232" width="0" style="37" hidden="1" customWidth="1"/>
    <col min="9233" max="9234" width="12.7109375" style="37" customWidth="1"/>
    <col min="9235" max="9235" width="13.7109375" style="37" bestFit="1" customWidth="1"/>
    <col min="9236" max="9236" width="12.7109375" style="37" customWidth="1"/>
    <col min="9237" max="9472" width="9.140625" style="37"/>
    <col min="9473" max="9473" width="4.28515625" style="37" customWidth="1"/>
    <col min="9474" max="9480" width="9.140625" style="37"/>
    <col min="9481" max="9482" width="12.7109375" style="37" customWidth="1"/>
    <col min="9483" max="9484" width="0" style="37" hidden="1" customWidth="1"/>
    <col min="9485" max="9486" width="12.7109375" style="37" customWidth="1"/>
    <col min="9487" max="9488" width="0" style="37" hidden="1" customWidth="1"/>
    <col min="9489" max="9490" width="12.7109375" style="37" customWidth="1"/>
    <col min="9491" max="9491" width="13.7109375" style="37" bestFit="1" customWidth="1"/>
    <col min="9492" max="9492" width="12.7109375" style="37" customWidth="1"/>
    <col min="9493" max="9728" width="9.140625" style="37"/>
    <col min="9729" max="9729" width="4.28515625" style="37" customWidth="1"/>
    <col min="9730" max="9736" width="9.140625" style="37"/>
    <col min="9737" max="9738" width="12.7109375" style="37" customWidth="1"/>
    <col min="9739" max="9740" width="0" style="37" hidden="1" customWidth="1"/>
    <col min="9741" max="9742" width="12.7109375" style="37" customWidth="1"/>
    <col min="9743" max="9744" width="0" style="37" hidden="1" customWidth="1"/>
    <col min="9745" max="9746" width="12.7109375" style="37" customWidth="1"/>
    <col min="9747" max="9747" width="13.7109375" style="37" bestFit="1" customWidth="1"/>
    <col min="9748" max="9748" width="12.7109375" style="37" customWidth="1"/>
    <col min="9749" max="9984" width="9.140625" style="37"/>
    <col min="9985" max="9985" width="4.28515625" style="37" customWidth="1"/>
    <col min="9986" max="9992" width="9.140625" style="37"/>
    <col min="9993" max="9994" width="12.7109375" style="37" customWidth="1"/>
    <col min="9995" max="9996" width="0" style="37" hidden="1" customWidth="1"/>
    <col min="9997" max="9998" width="12.7109375" style="37" customWidth="1"/>
    <col min="9999" max="10000" width="0" style="37" hidden="1" customWidth="1"/>
    <col min="10001" max="10002" width="12.7109375" style="37" customWidth="1"/>
    <col min="10003" max="10003" width="13.7109375" style="37" bestFit="1" customWidth="1"/>
    <col min="10004" max="10004" width="12.7109375" style="37" customWidth="1"/>
    <col min="10005" max="10240" width="9.140625" style="37"/>
    <col min="10241" max="10241" width="4.28515625" style="37" customWidth="1"/>
    <col min="10242" max="10248" width="9.140625" style="37"/>
    <col min="10249" max="10250" width="12.7109375" style="37" customWidth="1"/>
    <col min="10251" max="10252" width="0" style="37" hidden="1" customWidth="1"/>
    <col min="10253" max="10254" width="12.7109375" style="37" customWidth="1"/>
    <col min="10255" max="10256" width="0" style="37" hidden="1" customWidth="1"/>
    <col min="10257" max="10258" width="12.7109375" style="37" customWidth="1"/>
    <col min="10259" max="10259" width="13.7109375" style="37" bestFit="1" customWidth="1"/>
    <col min="10260" max="10260" width="12.7109375" style="37" customWidth="1"/>
    <col min="10261" max="10496" width="9.140625" style="37"/>
    <col min="10497" max="10497" width="4.28515625" style="37" customWidth="1"/>
    <col min="10498" max="10504" width="9.140625" style="37"/>
    <col min="10505" max="10506" width="12.7109375" style="37" customWidth="1"/>
    <col min="10507" max="10508" width="0" style="37" hidden="1" customWidth="1"/>
    <col min="10509" max="10510" width="12.7109375" style="37" customWidth="1"/>
    <col min="10511" max="10512" width="0" style="37" hidden="1" customWidth="1"/>
    <col min="10513" max="10514" width="12.7109375" style="37" customWidth="1"/>
    <col min="10515" max="10515" width="13.7109375" style="37" bestFit="1" customWidth="1"/>
    <col min="10516" max="10516" width="12.7109375" style="37" customWidth="1"/>
    <col min="10517" max="10752" width="9.140625" style="37"/>
    <col min="10753" max="10753" width="4.28515625" style="37" customWidth="1"/>
    <col min="10754" max="10760" width="9.140625" style="37"/>
    <col min="10761" max="10762" width="12.7109375" style="37" customWidth="1"/>
    <col min="10763" max="10764" width="0" style="37" hidden="1" customWidth="1"/>
    <col min="10765" max="10766" width="12.7109375" style="37" customWidth="1"/>
    <col min="10767" max="10768" width="0" style="37" hidden="1" customWidth="1"/>
    <col min="10769" max="10770" width="12.7109375" style="37" customWidth="1"/>
    <col min="10771" max="10771" width="13.7109375" style="37" bestFit="1" customWidth="1"/>
    <col min="10772" max="10772" width="12.7109375" style="37" customWidth="1"/>
    <col min="10773" max="11008" width="9.140625" style="37"/>
    <col min="11009" max="11009" width="4.28515625" style="37" customWidth="1"/>
    <col min="11010" max="11016" width="9.140625" style="37"/>
    <col min="11017" max="11018" width="12.7109375" style="37" customWidth="1"/>
    <col min="11019" max="11020" width="0" style="37" hidden="1" customWidth="1"/>
    <col min="11021" max="11022" width="12.7109375" style="37" customWidth="1"/>
    <col min="11023" max="11024" width="0" style="37" hidden="1" customWidth="1"/>
    <col min="11025" max="11026" width="12.7109375" style="37" customWidth="1"/>
    <col min="11027" max="11027" width="13.7109375" style="37" bestFit="1" customWidth="1"/>
    <col min="11028" max="11028" width="12.7109375" style="37" customWidth="1"/>
    <col min="11029" max="11264" width="9.140625" style="37"/>
    <col min="11265" max="11265" width="4.28515625" style="37" customWidth="1"/>
    <col min="11266" max="11272" width="9.140625" style="37"/>
    <col min="11273" max="11274" width="12.7109375" style="37" customWidth="1"/>
    <col min="11275" max="11276" width="0" style="37" hidden="1" customWidth="1"/>
    <col min="11277" max="11278" width="12.7109375" style="37" customWidth="1"/>
    <col min="11279" max="11280" width="0" style="37" hidden="1" customWidth="1"/>
    <col min="11281" max="11282" width="12.7109375" style="37" customWidth="1"/>
    <col min="11283" max="11283" width="13.7109375" style="37" bestFit="1" customWidth="1"/>
    <col min="11284" max="11284" width="12.7109375" style="37" customWidth="1"/>
    <col min="11285" max="11520" width="9.140625" style="37"/>
    <col min="11521" max="11521" width="4.28515625" style="37" customWidth="1"/>
    <col min="11522" max="11528" width="9.140625" style="37"/>
    <col min="11529" max="11530" width="12.7109375" style="37" customWidth="1"/>
    <col min="11531" max="11532" width="0" style="37" hidden="1" customWidth="1"/>
    <col min="11533" max="11534" width="12.7109375" style="37" customWidth="1"/>
    <col min="11535" max="11536" width="0" style="37" hidden="1" customWidth="1"/>
    <col min="11537" max="11538" width="12.7109375" style="37" customWidth="1"/>
    <col min="11539" max="11539" width="13.7109375" style="37" bestFit="1" customWidth="1"/>
    <col min="11540" max="11540" width="12.7109375" style="37" customWidth="1"/>
    <col min="11541" max="11776" width="9.140625" style="37"/>
    <col min="11777" max="11777" width="4.28515625" style="37" customWidth="1"/>
    <col min="11778" max="11784" width="9.140625" style="37"/>
    <col min="11785" max="11786" width="12.7109375" style="37" customWidth="1"/>
    <col min="11787" max="11788" width="0" style="37" hidden="1" customWidth="1"/>
    <col min="11789" max="11790" width="12.7109375" style="37" customWidth="1"/>
    <col min="11791" max="11792" width="0" style="37" hidden="1" customWidth="1"/>
    <col min="11793" max="11794" width="12.7109375" style="37" customWidth="1"/>
    <col min="11795" max="11795" width="13.7109375" style="37" bestFit="1" customWidth="1"/>
    <col min="11796" max="11796" width="12.7109375" style="37" customWidth="1"/>
    <col min="11797" max="12032" width="9.140625" style="37"/>
    <col min="12033" max="12033" width="4.28515625" style="37" customWidth="1"/>
    <col min="12034" max="12040" width="9.140625" style="37"/>
    <col min="12041" max="12042" width="12.7109375" style="37" customWidth="1"/>
    <col min="12043" max="12044" width="0" style="37" hidden="1" customWidth="1"/>
    <col min="12045" max="12046" width="12.7109375" style="37" customWidth="1"/>
    <col min="12047" max="12048" width="0" style="37" hidden="1" customWidth="1"/>
    <col min="12049" max="12050" width="12.7109375" style="37" customWidth="1"/>
    <col min="12051" max="12051" width="13.7109375" style="37" bestFit="1" customWidth="1"/>
    <col min="12052" max="12052" width="12.7109375" style="37" customWidth="1"/>
    <col min="12053" max="12288" width="9.140625" style="37"/>
    <col min="12289" max="12289" width="4.28515625" style="37" customWidth="1"/>
    <col min="12290" max="12296" width="9.140625" style="37"/>
    <col min="12297" max="12298" width="12.7109375" style="37" customWidth="1"/>
    <col min="12299" max="12300" width="0" style="37" hidden="1" customWidth="1"/>
    <col min="12301" max="12302" width="12.7109375" style="37" customWidth="1"/>
    <col min="12303" max="12304" width="0" style="37" hidden="1" customWidth="1"/>
    <col min="12305" max="12306" width="12.7109375" style="37" customWidth="1"/>
    <col min="12307" max="12307" width="13.7109375" style="37" bestFit="1" customWidth="1"/>
    <col min="12308" max="12308" width="12.7109375" style="37" customWidth="1"/>
    <col min="12309" max="12544" width="9.140625" style="37"/>
    <col min="12545" max="12545" width="4.28515625" style="37" customWidth="1"/>
    <col min="12546" max="12552" width="9.140625" style="37"/>
    <col min="12553" max="12554" width="12.7109375" style="37" customWidth="1"/>
    <col min="12555" max="12556" width="0" style="37" hidden="1" customWidth="1"/>
    <col min="12557" max="12558" width="12.7109375" style="37" customWidth="1"/>
    <col min="12559" max="12560" width="0" style="37" hidden="1" customWidth="1"/>
    <col min="12561" max="12562" width="12.7109375" style="37" customWidth="1"/>
    <col min="12563" max="12563" width="13.7109375" style="37" bestFit="1" customWidth="1"/>
    <col min="12564" max="12564" width="12.7109375" style="37" customWidth="1"/>
    <col min="12565" max="12800" width="9.140625" style="37"/>
    <col min="12801" max="12801" width="4.28515625" style="37" customWidth="1"/>
    <col min="12802" max="12808" width="9.140625" style="37"/>
    <col min="12809" max="12810" width="12.7109375" style="37" customWidth="1"/>
    <col min="12811" max="12812" width="0" style="37" hidden="1" customWidth="1"/>
    <col min="12813" max="12814" width="12.7109375" style="37" customWidth="1"/>
    <col min="12815" max="12816" width="0" style="37" hidden="1" customWidth="1"/>
    <col min="12817" max="12818" width="12.7109375" style="37" customWidth="1"/>
    <col min="12819" max="12819" width="13.7109375" style="37" bestFit="1" customWidth="1"/>
    <col min="12820" max="12820" width="12.7109375" style="37" customWidth="1"/>
    <col min="12821" max="13056" width="9.140625" style="37"/>
    <col min="13057" max="13057" width="4.28515625" style="37" customWidth="1"/>
    <col min="13058" max="13064" width="9.140625" style="37"/>
    <col min="13065" max="13066" width="12.7109375" style="37" customWidth="1"/>
    <col min="13067" max="13068" width="0" style="37" hidden="1" customWidth="1"/>
    <col min="13069" max="13070" width="12.7109375" style="37" customWidth="1"/>
    <col min="13071" max="13072" width="0" style="37" hidden="1" customWidth="1"/>
    <col min="13073" max="13074" width="12.7109375" style="37" customWidth="1"/>
    <col min="13075" max="13075" width="13.7109375" style="37" bestFit="1" customWidth="1"/>
    <col min="13076" max="13076" width="12.7109375" style="37" customWidth="1"/>
    <col min="13077" max="13312" width="9.140625" style="37"/>
    <col min="13313" max="13313" width="4.28515625" style="37" customWidth="1"/>
    <col min="13314" max="13320" width="9.140625" style="37"/>
    <col min="13321" max="13322" width="12.7109375" style="37" customWidth="1"/>
    <col min="13323" max="13324" width="0" style="37" hidden="1" customWidth="1"/>
    <col min="13325" max="13326" width="12.7109375" style="37" customWidth="1"/>
    <col min="13327" max="13328" width="0" style="37" hidden="1" customWidth="1"/>
    <col min="13329" max="13330" width="12.7109375" style="37" customWidth="1"/>
    <col min="13331" max="13331" width="13.7109375" style="37" bestFit="1" customWidth="1"/>
    <col min="13332" max="13332" width="12.7109375" style="37" customWidth="1"/>
    <col min="13333" max="13568" width="9.140625" style="37"/>
    <col min="13569" max="13569" width="4.28515625" style="37" customWidth="1"/>
    <col min="13570" max="13576" width="9.140625" style="37"/>
    <col min="13577" max="13578" width="12.7109375" style="37" customWidth="1"/>
    <col min="13579" max="13580" width="0" style="37" hidden="1" customWidth="1"/>
    <col min="13581" max="13582" width="12.7109375" style="37" customWidth="1"/>
    <col min="13583" max="13584" width="0" style="37" hidden="1" customWidth="1"/>
    <col min="13585" max="13586" width="12.7109375" style="37" customWidth="1"/>
    <col min="13587" max="13587" width="13.7109375" style="37" bestFit="1" customWidth="1"/>
    <col min="13588" max="13588" width="12.7109375" style="37" customWidth="1"/>
    <col min="13589" max="13824" width="9.140625" style="37"/>
    <col min="13825" max="13825" width="4.28515625" style="37" customWidth="1"/>
    <col min="13826" max="13832" width="9.140625" style="37"/>
    <col min="13833" max="13834" width="12.7109375" style="37" customWidth="1"/>
    <col min="13835" max="13836" width="0" style="37" hidden="1" customWidth="1"/>
    <col min="13837" max="13838" width="12.7109375" style="37" customWidth="1"/>
    <col min="13839" max="13840" width="0" style="37" hidden="1" customWidth="1"/>
    <col min="13841" max="13842" width="12.7109375" style="37" customWidth="1"/>
    <col min="13843" max="13843" width="13.7109375" style="37" bestFit="1" customWidth="1"/>
    <col min="13844" max="13844" width="12.7109375" style="37" customWidth="1"/>
    <col min="13845" max="14080" width="9.140625" style="37"/>
    <col min="14081" max="14081" width="4.28515625" style="37" customWidth="1"/>
    <col min="14082" max="14088" width="9.140625" style="37"/>
    <col min="14089" max="14090" width="12.7109375" style="37" customWidth="1"/>
    <col min="14091" max="14092" width="0" style="37" hidden="1" customWidth="1"/>
    <col min="14093" max="14094" width="12.7109375" style="37" customWidth="1"/>
    <col min="14095" max="14096" width="0" style="37" hidden="1" customWidth="1"/>
    <col min="14097" max="14098" width="12.7109375" style="37" customWidth="1"/>
    <col min="14099" max="14099" width="13.7109375" style="37" bestFit="1" customWidth="1"/>
    <col min="14100" max="14100" width="12.7109375" style="37" customWidth="1"/>
    <col min="14101" max="14336" width="9.140625" style="37"/>
    <col min="14337" max="14337" width="4.28515625" style="37" customWidth="1"/>
    <col min="14338" max="14344" width="9.140625" style="37"/>
    <col min="14345" max="14346" width="12.7109375" style="37" customWidth="1"/>
    <col min="14347" max="14348" width="0" style="37" hidden="1" customWidth="1"/>
    <col min="14349" max="14350" width="12.7109375" style="37" customWidth="1"/>
    <col min="14351" max="14352" width="0" style="37" hidden="1" customWidth="1"/>
    <col min="14353" max="14354" width="12.7109375" style="37" customWidth="1"/>
    <col min="14355" max="14355" width="13.7109375" style="37" bestFit="1" customWidth="1"/>
    <col min="14356" max="14356" width="12.7109375" style="37" customWidth="1"/>
    <col min="14357" max="14592" width="9.140625" style="37"/>
    <col min="14593" max="14593" width="4.28515625" style="37" customWidth="1"/>
    <col min="14594" max="14600" width="9.140625" style="37"/>
    <col min="14601" max="14602" width="12.7109375" style="37" customWidth="1"/>
    <col min="14603" max="14604" width="0" style="37" hidden="1" customWidth="1"/>
    <col min="14605" max="14606" width="12.7109375" style="37" customWidth="1"/>
    <col min="14607" max="14608" width="0" style="37" hidden="1" customWidth="1"/>
    <col min="14609" max="14610" width="12.7109375" style="37" customWidth="1"/>
    <col min="14611" max="14611" width="13.7109375" style="37" bestFit="1" customWidth="1"/>
    <col min="14612" max="14612" width="12.7109375" style="37" customWidth="1"/>
    <col min="14613" max="14848" width="9.140625" style="37"/>
    <col min="14849" max="14849" width="4.28515625" style="37" customWidth="1"/>
    <col min="14850" max="14856" width="9.140625" style="37"/>
    <col min="14857" max="14858" width="12.7109375" style="37" customWidth="1"/>
    <col min="14859" max="14860" width="0" style="37" hidden="1" customWidth="1"/>
    <col min="14861" max="14862" width="12.7109375" style="37" customWidth="1"/>
    <col min="14863" max="14864" width="0" style="37" hidden="1" customWidth="1"/>
    <col min="14865" max="14866" width="12.7109375" style="37" customWidth="1"/>
    <col min="14867" max="14867" width="13.7109375" style="37" bestFit="1" customWidth="1"/>
    <col min="14868" max="14868" width="12.7109375" style="37" customWidth="1"/>
    <col min="14869" max="15104" width="9.140625" style="37"/>
    <col min="15105" max="15105" width="4.28515625" style="37" customWidth="1"/>
    <col min="15106" max="15112" width="9.140625" style="37"/>
    <col min="15113" max="15114" width="12.7109375" style="37" customWidth="1"/>
    <col min="15115" max="15116" width="0" style="37" hidden="1" customWidth="1"/>
    <col min="15117" max="15118" width="12.7109375" style="37" customWidth="1"/>
    <col min="15119" max="15120" width="0" style="37" hidden="1" customWidth="1"/>
    <col min="15121" max="15122" width="12.7109375" style="37" customWidth="1"/>
    <col min="15123" max="15123" width="13.7109375" style="37" bestFit="1" customWidth="1"/>
    <col min="15124" max="15124" width="12.7109375" style="37" customWidth="1"/>
    <col min="15125" max="15360" width="9.140625" style="37"/>
    <col min="15361" max="15361" width="4.28515625" style="37" customWidth="1"/>
    <col min="15362" max="15368" width="9.140625" style="37"/>
    <col min="15369" max="15370" width="12.7109375" style="37" customWidth="1"/>
    <col min="15371" max="15372" width="0" style="37" hidden="1" customWidth="1"/>
    <col min="15373" max="15374" width="12.7109375" style="37" customWidth="1"/>
    <col min="15375" max="15376" width="0" style="37" hidden="1" customWidth="1"/>
    <col min="15377" max="15378" width="12.7109375" style="37" customWidth="1"/>
    <col min="15379" max="15379" width="13.7109375" style="37" bestFit="1" customWidth="1"/>
    <col min="15380" max="15380" width="12.7109375" style="37" customWidth="1"/>
    <col min="15381" max="15616" width="9.140625" style="37"/>
    <col min="15617" max="15617" width="4.28515625" style="37" customWidth="1"/>
    <col min="15618" max="15624" width="9.140625" style="37"/>
    <col min="15625" max="15626" width="12.7109375" style="37" customWidth="1"/>
    <col min="15627" max="15628" width="0" style="37" hidden="1" customWidth="1"/>
    <col min="15629" max="15630" width="12.7109375" style="37" customWidth="1"/>
    <col min="15631" max="15632" width="0" style="37" hidden="1" customWidth="1"/>
    <col min="15633" max="15634" width="12.7109375" style="37" customWidth="1"/>
    <col min="15635" max="15635" width="13.7109375" style="37" bestFit="1" customWidth="1"/>
    <col min="15636" max="15636" width="12.7109375" style="37" customWidth="1"/>
    <col min="15637" max="15872" width="9.140625" style="37"/>
    <col min="15873" max="15873" width="4.28515625" style="37" customWidth="1"/>
    <col min="15874" max="15880" width="9.140625" style="37"/>
    <col min="15881" max="15882" width="12.7109375" style="37" customWidth="1"/>
    <col min="15883" max="15884" width="0" style="37" hidden="1" customWidth="1"/>
    <col min="15885" max="15886" width="12.7109375" style="37" customWidth="1"/>
    <col min="15887" max="15888" width="0" style="37" hidden="1" customWidth="1"/>
    <col min="15889" max="15890" width="12.7109375" style="37" customWidth="1"/>
    <col min="15891" max="15891" width="13.7109375" style="37" bestFit="1" customWidth="1"/>
    <col min="15892" max="15892" width="12.7109375" style="37" customWidth="1"/>
    <col min="15893" max="16128" width="9.140625" style="37"/>
    <col min="16129" max="16129" width="4.28515625" style="37" customWidth="1"/>
    <col min="16130" max="16136" width="9.140625" style="37"/>
    <col min="16137" max="16138" width="12.7109375" style="37" customWidth="1"/>
    <col min="16139" max="16140" width="0" style="37" hidden="1" customWidth="1"/>
    <col min="16141" max="16142" width="12.7109375" style="37" customWidth="1"/>
    <col min="16143" max="16144" width="0" style="37" hidden="1" customWidth="1"/>
    <col min="16145" max="16146" width="12.7109375" style="37" customWidth="1"/>
    <col min="16147" max="16147" width="13.7109375" style="37" bestFit="1" customWidth="1"/>
    <col min="16148" max="16148" width="12.7109375" style="37" customWidth="1"/>
    <col min="16149" max="16384" width="9.140625" style="37"/>
  </cols>
  <sheetData>
    <row r="1" spans="1:20" ht="15.75" x14ac:dyDescent="0.25">
      <c r="A1" s="35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20.25" x14ac:dyDescent="0.3">
      <c r="A3" s="35" t="s">
        <v>47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"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8" x14ac:dyDescent="0.25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41"/>
    </row>
    <row r="6" spans="1:20" x14ac:dyDescent="0.2"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8.75" x14ac:dyDescent="0.3">
      <c r="A7" s="43" t="s">
        <v>49</v>
      </c>
      <c r="B7" s="43"/>
      <c r="C7" s="43"/>
      <c r="D7" s="43"/>
      <c r="E7" s="43"/>
      <c r="F7" s="43"/>
      <c r="G7" s="43"/>
      <c r="H7" s="43"/>
      <c r="I7" s="43"/>
      <c r="J7" s="43"/>
      <c r="K7" s="44"/>
      <c r="L7" s="44"/>
    </row>
    <row r="8" spans="1:20" ht="15.75" thickBot="1" x14ac:dyDescent="0.25">
      <c r="A8" s="45"/>
      <c r="B8" s="46"/>
      <c r="C8" s="46"/>
      <c r="D8" s="47"/>
      <c r="E8" s="47"/>
      <c r="F8" s="47"/>
      <c r="G8" s="47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35.1" customHeight="1" x14ac:dyDescent="0.2">
      <c r="A9" s="48" t="s">
        <v>50</v>
      </c>
      <c r="B9" s="49"/>
      <c r="C9" s="49"/>
      <c r="D9" s="49"/>
      <c r="E9" s="49"/>
      <c r="F9" s="49"/>
      <c r="G9" s="49"/>
      <c r="H9" s="50"/>
      <c r="I9" s="51" t="s">
        <v>51</v>
      </c>
      <c r="J9" s="52"/>
      <c r="K9" s="53" t="s">
        <v>52</v>
      </c>
      <c r="L9" s="54"/>
      <c r="M9" s="51" t="s">
        <v>53</v>
      </c>
      <c r="N9" s="52"/>
      <c r="O9" s="51" t="s">
        <v>54</v>
      </c>
      <c r="P9" s="52"/>
      <c r="Q9" s="51" t="s">
        <v>54</v>
      </c>
      <c r="R9" s="52"/>
      <c r="S9" s="51" t="s">
        <v>55</v>
      </c>
      <c r="T9" s="52"/>
    </row>
    <row r="10" spans="1:20" ht="35.1" customHeight="1" thickBot="1" x14ac:dyDescent="0.25">
      <c r="A10" s="55"/>
      <c r="B10" s="56"/>
      <c r="C10" s="56"/>
      <c r="D10" s="56"/>
      <c r="E10" s="56"/>
      <c r="F10" s="56"/>
      <c r="G10" s="56"/>
      <c r="H10" s="57"/>
      <c r="I10" s="58" t="s">
        <v>56</v>
      </c>
      <c r="J10" s="59"/>
      <c r="K10" s="60"/>
      <c r="L10" s="61"/>
      <c r="M10" s="58"/>
      <c r="N10" s="59"/>
      <c r="O10" s="58"/>
      <c r="P10" s="59"/>
      <c r="Q10" s="58"/>
      <c r="R10" s="59"/>
      <c r="S10" s="58"/>
      <c r="T10" s="59"/>
    </row>
    <row r="11" spans="1:20" ht="18" customHeight="1" x14ac:dyDescent="0.2">
      <c r="A11" s="37" t="s">
        <v>57</v>
      </c>
      <c r="B11" s="62" t="s">
        <v>58</v>
      </c>
      <c r="I11" s="63"/>
      <c r="J11" s="64">
        <f>SUM(I12:I14)</f>
        <v>337.76</v>
      </c>
      <c r="K11" s="65"/>
      <c r="L11" s="64">
        <f>SUM(K12:K14)</f>
        <v>295.76</v>
      </c>
      <c r="M11" s="63"/>
      <c r="N11" s="64">
        <f>SUM(M12:M14)</f>
        <v>295.26</v>
      </c>
      <c r="O11" s="63"/>
      <c r="P11" s="64">
        <f>SUM(O12:O14)</f>
        <v>295.26</v>
      </c>
      <c r="Q11" s="63"/>
      <c r="R11" s="64">
        <f>SUM(Q12:Q14)</f>
        <v>295.26</v>
      </c>
      <c r="S11" s="63"/>
      <c r="T11" s="66">
        <f>R11/N11</f>
        <v>1</v>
      </c>
    </row>
    <row r="12" spans="1:20" ht="18" customHeight="1" x14ac:dyDescent="0.2">
      <c r="D12" s="67" t="s">
        <v>59</v>
      </c>
      <c r="I12" s="68">
        <v>0</v>
      </c>
      <c r="J12" s="69"/>
      <c r="K12" s="70">
        <v>0</v>
      </c>
      <c r="L12" s="69"/>
      <c r="M12" s="70">
        <v>0</v>
      </c>
      <c r="N12" s="69"/>
      <c r="O12" s="70">
        <v>0</v>
      </c>
      <c r="P12" s="69"/>
      <c r="Q12" s="70">
        <v>0</v>
      </c>
      <c r="R12" s="69"/>
      <c r="S12" s="71" t="e">
        <f>O12/M12</f>
        <v>#DIV/0!</v>
      </c>
      <c r="T12" s="72"/>
    </row>
    <row r="13" spans="1:20" ht="18" customHeight="1" x14ac:dyDescent="0.2">
      <c r="D13" s="73" t="s">
        <v>60</v>
      </c>
      <c r="I13" s="74">
        <v>337.76</v>
      </c>
      <c r="J13" s="69"/>
      <c r="K13" s="75">
        <v>295.76</v>
      </c>
      <c r="L13" s="69"/>
      <c r="M13" s="76">
        <v>295.26</v>
      </c>
      <c r="N13" s="69"/>
      <c r="O13" s="70">
        <v>295.26</v>
      </c>
      <c r="P13" s="69"/>
      <c r="Q13" s="76">
        <v>295.26</v>
      </c>
      <c r="R13" s="69"/>
      <c r="S13" s="71">
        <f>O13/M13</f>
        <v>1</v>
      </c>
      <c r="T13" s="72"/>
    </row>
    <row r="14" spans="1:20" ht="18" customHeight="1" x14ac:dyDescent="0.2">
      <c r="D14" s="73" t="s">
        <v>61</v>
      </c>
      <c r="I14" s="74">
        <v>0</v>
      </c>
      <c r="J14" s="69"/>
      <c r="K14" s="75">
        <v>0</v>
      </c>
      <c r="L14" s="69"/>
      <c r="M14" s="70">
        <v>0</v>
      </c>
      <c r="N14" s="69"/>
      <c r="O14" s="70">
        <v>0</v>
      </c>
      <c r="P14" s="69"/>
      <c r="Q14" s="70">
        <v>0</v>
      </c>
      <c r="R14" s="69"/>
      <c r="S14" s="71" t="e">
        <f>O14/M14</f>
        <v>#DIV/0!</v>
      </c>
      <c r="T14" s="72"/>
    </row>
    <row r="15" spans="1:20" ht="18" customHeight="1" x14ac:dyDescent="0.2">
      <c r="A15" s="62"/>
      <c r="B15" s="62"/>
      <c r="C15" s="62"/>
      <c r="D15" s="62"/>
      <c r="E15" s="62"/>
      <c r="F15" s="62"/>
      <c r="G15" s="62"/>
      <c r="H15" s="62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8"/>
    </row>
    <row r="16" spans="1:20" ht="18" customHeight="1" x14ac:dyDescent="0.25">
      <c r="A16" s="36" t="s">
        <v>62</v>
      </c>
      <c r="C16" s="79"/>
      <c r="D16" s="79"/>
      <c r="E16" s="79"/>
      <c r="F16" s="79"/>
      <c r="G16" s="79"/>
      <c r="H16" s="79"/>
      <c r="I16" s="80"/>
      <c r="J16" s="81"/>
      <c r="K16" s="81"/>
      <c r="L16" s="81"/>
      <c r="M16" s="81"/>
      <c r="N16" s="81"/>
      <c r="O16" s="81"/>
      <c r="P16" s="81"/>
      <c r="Q16" s="81"/>
      <c r="R16" s="81"/>
      <c r="S16" s="80"/>
      <c r="T16" s="82"/>
    </row>
    <row r="17" spans="1:22" ht="18" customHeight="1" x14ac:dyDescent="0.2">
      <c r="A17" s="83"/>
      <c r="B17" s="84" t="s">
        <v>63</v>
      </c>
      <c r="C17" s="79"/>
      <c r="D17" s="85"/>
      <c r="E17" s="79"/>
      <c r="F17" s="79"/>
      <c r="G17" s="79"/>
      <c r="H17" s="79"/>
      <c r="I17" s="80"/>
      <c r="J17" s="86">
        <f>J18+J26+J28+J30+J37+J39+J41+J50+J52+J54+J56+J61+J63</f>
        <v>690001</v>
      </c>
      <c r="K17" s="87"/>
      <c r="L17" s="86">
        <f>L18+L26+L28+L30+L37+L39+L41+L50+L52+L54+L56+L61+L63</f>
        <v>-302</v>
      </c>
      <c r="M17" s="80"/>
      <c r="N17" s="86">
        <f>N18+N26+N28+N30+N37+N39+N41+N50+N52+N54+N56+N61+N63</f>
        <v>689699</v>
      </c>
      <c r="O17" s="80"/>
      <c r="P17" s="86">
        <f>P18+P26+P28+P30+P37+P39+P41+P50+P52+P54+P56+P61+P63</f>
        <v>345533.99799999996</v>
      </c>
      <c r="Q17" s="80"/>
      <c r="R17" s="86">
        <f>R18+R26+R28+R30+R37+R39+R41+R50+R52+R54+R56+R61+R63</f>
        <v>345614</v>
      </c>
      <c r="S17" s="80"/>
      <c r="T17" s="88">
        <f>R17/N17</f>
        <v>0.50110845455771291</v>
      </c>
    </row>
    <row r="18" spans="1:22" ht="18" customHeight="1" x14ac:dyDescent="0.2">
      <c r="A18" s="89"/>
      <c r="B18" s="90"/>
      <c r="C18" s="91" t="s">
        <v>64</v>
      </c>
      <c r="D18" s="92"/>
      <c r="E18" s="89"/>
      <c r="F18" s="89"/>
      <c r="G18" s="89"/>
      <c r="H18" s="89"/>
      <c r="I18" s="93"/>
      <c r="J18" s="94">
        <f>SUM(I19:I24)</f>
        <v>644679</v>
      </c>
      <c r="K18" s="93"/>
      <c r="L18" s="94">
        <f>SUM(K19:K24)</f>
        <v>-37031</v>
      </c>
      <c r="M18" s="93"/>
      <c r="N18" s="94">
        <f>SUM(M19:M24)</f>
        <v>607648</v>
      </c>
      <c r="O18" s="93"/>
      <c r="P18" s="94">
        <f>SUM(O19:O24)</f>
        <v>308971.72599999997</v>
      </c>
      <c r="Q18" s="93"/>
      <c r="R18" s="94">
        <f>SUM(Q19:Q24)</f>
        <v>308952</v>
      </c>
      <c r="S18" s="93"/>
      <c r="T18" s="95">
        <f>R18/N18</f>
        <v>0.50843909631892148</v>
      </c>
    </row>
    <row r="19" spans="1:22" ht="18" customHeight="1" x14ac:dyDescent="0.2">
      <c r="A19" s="89"/>
      <c r="B19" s="90"/>
      <c r="C19" s="91"/>
      <c r="D19" s="96" t="s">
        <v>65</v>
      </c>
      <c r="E19" s="89"/>
      <c r="F19" s="89"/>
      <c r="G19" s="89"/>
      <c r="H19" s="89"/>
      <c r="I19" s="97">
        <f>SUM([2]eredeti!$FH$10000:$FH$10001)/1000</f>
        <v>586013</v>
      </c>
      <c r="J19" s="98"/>
      <c r="K19" s="97">
        <f t="shared" ref="K19:K24" si="0">M19-I19</f>
        <v>-34845</v>
      </c>
      <c r="L19" s="98"/>
      <c r="M19" s="97">
        <f>SUM('[2]VI. módosított'!$FH$10000:$FH$10001)/1000</f>
        <v>551168</v>
      </c>
      <c r="N19" s="98"/>
      <c r="O19" s="97">
        <f>SUM('[2]teljesítés 2015.06.30-ig (0714)'!$FH$10000:$FH$10001)/1000</f>
        <v>283297.66200000001</v>
      </c>
      <c r="P19" s="98"/>
      <c r="Q19" s="97">
        <f>ROUND(O19,0)-21</f>
        <v>283277</v>
      </c>
      <c r="R19" s="98"/>
      <c r="S19" s="71">
        <f t="shared" ref="S19:S24" si="1">Q19/M19</f>
        <v>0.51395763179284715</v>
      </c>
      <c r="T19" s="99"/>
      <c r="V19" s="100"/>
    </row>
    <row r="20" spans="1:22" ht="18" customHeight="1" x14ac:dyDescent="0.2">
      <c r="A20" s="89"/>
      <c r="B20" s="90"/>
      <c r="C20" s="91"/>
      <c r="D20" s="92" t="s">
        <v>66</v>
      </c>
      <c r="E20" s="89"/>
      <c r="F20" s="89"/>
      <c r="G20" s="89"/>
      <c r="H20" s="89"/>
      <c r="I20" s="97">
        <f>[2]eredeti!$FH$10002/1000</f>
        <v>0</v>
      </c>
      <c r="J20" s="98"/>
      <c r="K20" s="101">
        <f t="shared" si="0"/>
        <v>0</v>
      </c>
      <c r="L20" s="98"/>
      <c r="M20" s="97">
        <f>'[2]VI. módosított'!$FH$10002/1000</f>
        <v>0</v>
      </c>
      <c r="N20" s="98"/>
      <c r="O20" s="97">
        <f>'[2]teljesítés 2015.06.30-ig (0714)'!$FH$10002/1000</f>
        <v>0</v>
      </c>
      <c r="P20" s="98"/>
      <c r="Q20" s="97">
        <f t="shared" ref="Q20:Q28" si="2">ROUND(O20,0)</f>
        <v>0</v>
      </c>
      <c r="R20" s="98"/>
      <c r="S20" s="71" t="e">
        <f t="shared" si="1"/>
        <v>#DIV/0!</v>
      </c>
      <c r="T20" s="99"/>
      <c r="V20" s="100"/>
    </row>
    <row r="21" spans="1:22" ht="18" customHeight="1" x14ac:dyDescent="0.2">
      <c r="A21" s="89"/>
      <c r="B21" s="90"/>
      <c r="C21" s="91"/>
      <c r="D21" s="92" t="s">
        <v>67</v>
      </c>
      <c r="E21" s="89"/>
      <c r="F21" s="89"/>
      <c r="G21" s="89"/>
      <c r="H21" s="89"/>
      <c r="I21" s="97">
        <f>[2]eredeti!$FH$10003/1000</f>
        <v>120</v>
      </c>
      <c r="J21" s="98"/>
      <c r="K21" s="101">
        <f t="shared" si="0"/>
        <v>0</v>
      </c>
      <c r="L21" s="98"/>
      <c r="M21" s="97">
        <f>'[2]VI. módosított'!$FH$10003/1000</f>
        <v>120</v>
      </c>
      <c r="N21" s="98"/>
      <c r="O21" s="97">
        <f>'[2]teljesítés 2015.06.30-ig (0714)'!$FH$10003/1000</f>
        <v>63</v>
      </c>
      <c r="P21" s="98"/>
      <c r="Q21" s="97">
        <f t="shared" si="2"/>
        <v>63</v>
      </c>
      <c r="R21" s="98"/>
      <c r="S21" s="71">
        <f t="shared" si="1"/>
        <v>0.52500000000000002</v>
      </c>
      <c r="T21" s="99"/>
      <c r="V21" s="100"/>
    </row>
    <row r="22" spans="1:22" ht="18" customHeight="1" x14ac:dyDescent="0.2">
      <c r="A22" s="89"/>
      <c r="B22" s="90"/>
      <c r="C22" s="91"/>
      <c r="D22" s="92" t="s">
        <v>68</v>
      </c>
      <c r="E22" s="89"/>
      <c r="F22" s="89"/>
      <c r="G22" s="89"/>
      <c r="H22" s="89"/>
      <c r="I22" s="97">
        <f>[2]eredeti!$FH$10004/1000</f>
        <v>12480</v>
      </c>
      <c r="J22" s="98"/>
      <c r="K22" s="101">
        <f t="shared" si="0"/>
        <v>-120</v>
      </c>
      <c r="L22" s="98"/>
      <c r="M22" s="97">
        <f>'[2]VI. módosított'!$FH$10004/1000</f>
        <v>12360</v>
      </c>
      <c r="N22" s="98"/>
      <c r="O22" s="97">
        <f>'[2]teljesítés 2015.06.30-ig (0714)'!$FH$10004/1000</f>
        <v>5617.616</v>
      </c>
      <c r="P22" s="98"/>
      <c r="Q22" s="97">
        <f t="shared" si="2"/>
        <v>5618</v>
      </c>
      <c r="R22" s="98"/>
      <c r="S22" s="71">
        <f t="shared" si="1"/>
        <v>0.45453074433656959</v>
      </c>
      <c r="T22" s="99"/>
      <c r="V22" s="100"/>
    </row>
    <row r="23" spans="1:22" ht="18" customHeight="1" x14ac:dyDescent="0.2">
      <c r="A23" s="89"/>
      <c r="B23" s="90"/>
      <c r="C23" s="91"/>
      <c r="D23" s="92" t="s">
        <v>69</v>
      </c>
      <c r="E23" s="89"/>
      <c r="F23" s="89"/>
      <c r="G23" s="89"/>
      <c r="H23" s="89"/>
      <c r="I23" s="97">
        <f>[2]eredeti!$FH$10005/1000</f>
        <v>1072</v>
      </c>
      <c r="J23" s="98"/>
      <c r="K23" s="101">
        <f t="shared" si="0"/>
        <v>-499</v>
      </c>
      <c r="L23" s="98"/>
      <c r="M23" s="97">
        <f>'[2]VI. módosított'!$FH$10005/1000</f>
        <v>573</v>
      </c>
      <c r="N23" s="98"/>
      <c r="O23" s="97">
        <f>'[2]teljesítés 2015.06.30-ig (0714)'!$FH$10005/1000</f>
        <v>499.75</v>
      </c>
      <c r="P23" s="98"/>
      <c r="Q23" s="97">
        <f t="shared" si="2"/>
        <v>500</v>
      </c>
      <c r="R23" s="98"/>
      <c r="S23" s="71">
        <f t="shared" si="1"/>
        <v>0.87260034904013961</v>
      </c>
      <c r="T23" s="99"/>
      <c r="V23" s="100"/>
    </row>
    <row r="24" spans="1:22" ht="18" customHeight="1" x14ac:dyDescent="0.2">
      <c r="A24" s="89"/>
      <c r="B24" s="90"/>
      <c r="C24" s="91"/>
      <c r="D24" s="92" t="s">
        <v>70</v>
      </c>
      <c r="E24" s="89"/>
      <c r="F24" s="89"/>
      <c r="G24" s="89"/>
      <c r="H24" s="89"/>
      <c r="I24" s="97">
        <f>SUM([2]eredeti!$FH$10006:$FH$10011)/1000</f>
        <v>44994</v>
      </c>
      <c r="J24" s="98"/>
      <c r="K24" s="101">
        <f t="shared" si="0"/>
        <v>-1567</v>
      </c>
      <c r="L24" s="98"/>
      <c r="M24" s="97">
        <f>SUM('[2]VI. módosított'!$FH$10006:$FH$10011)/1000</f>
        <v>43427</v>
      </c>
      <c r="N24" s="98"/>
      <c r="O24" s="97">
        <f>SUM('[2]teljesítés 2015.06.30-ig (0714)'!$FH$10006:$FH$10011)/1000</f>
        <v>19493.698</v>
      </c>
      <c r="P24" s="98"/>
      <c r="Q24" s="97">
        <f t="shared" si="2"/>
        <v>19494</v>
      </c>
      <c r="R24" s="98"/>
      <c r="S24" s="71">
        <f t="shared" si="1"/>
        <v>0.44889124277523201</v>
      </c>
      <c r="T24" s="99"/>
      <c r="V24" s="100"/>
    </row>
    <row r="25" spans="1:22" ht="18" customHeight="1" x14ac:dyDescent="0.2">
      <c r="B25" s="102"/>
      <c r="C25" s="91"/>
      <c r="D25" s="103"/>
      <c r="I25" s="104"/>
      <c r="J25" s="98"/>
      <c r="K25" s="105"/>
      <c r="L25" s="98"/>
      <c r="M25" s="105"/>
      <c r="N25" s="98"/>
      <c r="O25" s="105"/>
      <c r="P25" s="98"/>
      <c r="Q25" s="105"/>
      <c r="R25" s="98"/>
      <c r="S25" s="104"/>
      <c r="T25" s="99"/>
      <c r="V25" s="100"/>
    </row>
    <row r="26" spans="1:22" ht="18" customHeight="1" x14ac:dyDescent="0.2">
      <c r="A26" s="106"/>
      <c r="B26" s="84"/>
      <c r="C26" s="91" t="s">
        <v>71</v>
      </c>
      <c r="D26" s="106"/>
      <c r="E26" s="106"/>
      <c r="F26" s="106"/>
      <c r="G26" s="106"/>
      <c r="H26" s="106"/>
      <c r="I26" s="97">
        <f>[2]eredeti!$FH$10012/1000</f>
        <v>0</v>
      </c>
      <c r="J26" s="94">
        <f>I26</f>
        <v>0</v>
      </c>
      <c r="K26" s="107">
        <f>M26-I26</f>
        <v>18952</v>
      </c>
      <c r="L26" s="94">
        <f>K26</f>
        <v>18952</v>
      </c>
      <c r="M26" s="107">
        <f>'[2]VI. módosított'!$FH$10012/1000</f>
        <v>18952</v>
      </c>
      <c r="N26" s="94">
        <f>M26</f>
        <v>18952</v>
      </c>
      <c r="O26" s="107">
        <f>'[2]teljesítés 2015.06.30-ig (0714)'!$FH$10012/1000</f>
        <v>6748.9780000000001</v>
      </c>
      <c r="P26" s="94">
        <f>O26</f>
        <v>6748.9780000000001</v>
      </c>
      <c r="Q26" s="107">
        <f t="shared" si="2"/>
        <v>6749</v>
      </c>
      <c r="R26" s="94">
        <f>Q26</f>
        <v>6749</v>
      </c>
      <c r="S26" s="71">
        <f>Q26/M26</f>
        <v>0.35611017306880538</v>
      </c>
      <c r="T26" s="95">
        <f>S26</f>
        <v>0.35611017306880538</v>
      </c>
      <c r="V26" s="100"/>
    </row>
    <row r="27" spans="1:22" ht="18" customHeight="1" x14ac:dyDescent="0.2">
      <c r="A27" s="106"/>
      <c r="B27" s="84"/>
      <c r="C27" s="91"/>
      <c r="D27" s="96"/>
      <c r="E27" s="106"/>
      <c r="F27" s="106"/>
      <c r="G27" s="106"/>
      <c r="H27" s="106"/>
      <c r="I27" s="108"/>
      <c r="J27" s="109"/>
      <c r="K27" s="108"/>
      <c r="L27" s="109"/>
      <c r="M27" s="108"/>
      <c r="N27" s="109"/>
      <c r="O27" s="108"/>
      <c r="P27" s="109"/>
      <c r="Q27" s="108"/>
      <c r="R27" s="109"/>
      <c r="S27" s="108"/>
      <c r="T27" s="72"/>
      <c r="V27" s="100"/>
    </row>
    <row r="28" spans="1:22" ht="18" customHeight="1" x14ac:dyDescent="0.2">
      <c r="A28" s="106"/>
      <c r="B28" s="84"/>
      <c r="C28" s="91" t="s">
        <v>72</v>
      </c>
      <c r="D28" s="96"/>
      <c r="E28" s="106"/>
      <c r="F28" s="106"/>
      <c r="G28" s="106"/>
      <c r="H28" s="106"/>
      <c r="I28" s="97">
        <f>[2]eredeti!$FH$10013/1000</f>
        <v>0</v>
      </c>
      <c r="J28" s="94">
        <f>I28</f>
        <v>0</v>
      </c>
      <c r="K28" s="107">
        <f>M28-I28</f>
        <v>0</v>
      </c>
      <c r="L28" s="94">
        <f>K28</f>
        <v>0</v>
      </c>
      <c r="M28" s="107">
        <f>'[2]VI. módosított'!$FH$10013/1000</f>
        <v>0</v>
      </c>
      <c r="N28" s="94">
        <f>M28</f>
        <v>0</v>
      </c>
      <c r="O28" s="107">
        <f>'[2]teljesítés 2015.06.30-ig (0714)'!$FH$10013/1000</f>
        <v>0</v>
      </c>
      <c r="P28" s="94">
        <f>O28</f>
        <v>0</v>
      </c>
      <c r="Q28" s="107">
        <f t="shared" si="2"/>
        <v>0</v>
      </c>
      <c r="R28" s="94">
        <f>Q28</f>
        <v>0</v>
      </c>
      <c r="S28" s="71" t="e">
        <f>Q28/M28</f>
        <v>#DIV/0!</v>
      </c>
      <c r="T28" s="95" t="e">
        <f>S28</f>
        <v>#DIV/0!</v>
      </c>
      <c r="V28" s="100"/>
    </row>
    <row r="29" spans="1:22" ht="18" customHeight="1" x14ac:dyDescent="0.2">
      <c r="A29" s="106"/>
      <c r="B29" s="84"/>
      <c r="C29" s="91"/>
      <c r="D29" s="96"/>
      <c r="E29" s="106"/>
      <c r="F29" s="106"/>
      <c r="G29" s="106"/>
      <c r="H29" s="106"/>
      <c r="I29" s="108"/>
      <c r="J29" s="109"/>
      <c r="K29" s="108"/>
      <c r="L29" s="109"/>
      <c r="M29" s="108"/>
      <c r="N29" s="109"/>
      <c r="O29" s="108"/>
      <c r="P29" s="109"/>
      <c r="Q29" s="108"/>
      <c r="R29" s="109"/>
      <c r="S29" s="108"/>
      <c r="T29" s="72"/>
      <c r="V29" s="100"/>
    </row>
    <row r="30" spans="1:22" ht="18" customHeight="1" x14ac:dyDescent="0.2">
      <c r="A30" s="106"/>
      <c r="B30" s="84"/>
      <c r="C30" s="110" t="s">
        <v>73</v>
      </c>
      <c r="D30" s="96"/>
      <c r="E30" s="106"/>
      <c r="F30" s="106"/>
      <c r="G30" s="106"/>
      <c r="H30" s="106"/>
      <c r="I30" s="108"/>
      <c r="J30" s="94">
        <f>SUM(I31:I35)</f>
        <v>3990</v>
      </c>
      <c r="K30" s="93"/>
      <c r="L30" s="94">
        <f>SUM(K31:K35)</f>
        <v>3363</v>
      </c>
      <c r="M30" s="93"/>
      <c r="N30" s="94">
        <f>SUM(M31:M35)</f>
        <v>7353</v>
      </c>
      <c r="O30" s="93"/>
      <c r="P30" s="94">
        <f>SUM(O31:O35)</f>
        <v>6762.0120000000006</v>
      </c>
      <c r="Q30" s="93"/>
      <c r="R30" s="94">
        <f>SUM(Q31:Q35)</f>
        <v>6762</v>
      </c>
      <c r="S30" s="108"/>
      <c r="T30" s="95">
        <f>R30/N30</f>
        <v>0.91962464300285596</v>
      </c>
      <c r="V30" s="100"/>
    </row>
    <row r="31" spans="1:22" ht="18" customHeight="1" x14ac:dyDescent="0.2">
      <c r="A31" s="106"/>
      <c r="B31" s="84"/>
      <c r="C31" s="91"/>
      <c r="D31" s="92" t="s">
        <v>74</v>
      </c>
      <c r="E31" s="106"/>
      <c r="F31" s="106"/>
      <c r="G31" s="106"/>
      <c r="H31" s="106"/>
      <c r="I31" s="97">
        <v>0</v>
      </c>
      <c r="J31" s="109"/>
      <c r="K31" s="97">
        <f>M31-I31</f>
        <v>0</v>
      </c>
      <c r="L31" s="109"/>
      <c r="M31" s="97">
        <v>0</v>
      </c>
      <c r="N31" s="109"/>
      <c r="O31" s="97">
        <v>0</v>
      </c>
      <c r="P31" s="109"/>
      <c r="Q31" s="97">
        <f>ROUND(O31,0)</f>
        <v>0</v>
      </c>
      <c r="R31" s="109"/>
      <c r="S31" s="71" t="e">
        <f>Q31/M31</f>
        <v>#DIV/0!</v>
      </c>
      <c r="T31" s="72"/>
      <c r="V31" s="100"/>
    </row>
    <row r="32" spans="1:22" ht="18" customHeight="1" x14ac:dyDescent="0.2">
      <c r="A32" s="106"/>
      <c r="B32" s="84"/>
      <c r="C32" s="91"/>
      <c r="D32" s="92" t="s">
        <v>75</v>
      </c>
      <c r="E32" s="106"/>
      <c r="F32" s="106"/>
      <c r="G32" s="106"/>
      <c r="H32" s="106"/>
      <c r="I32" s="97">
        <v>0</v>
      </c>
      <c r="J32" s="109"/>
      <c r="K32" s="97">
        <f>M32-I32</f>
        <v>0</v>
      </c>
      <c r="L32" s="109"/>
      <c r="M32" s="97">
        <v>0</v>
      </c>
      <c r="N32" s="109"/>
      <c r="O32" s="97">
        <v>0</v>
      </c>
      <c r="P32" s="109"/>
      <c r="Q32" s="97">
        <f>ROUND(O32,0)</f>
        <v>0</v>
      </c>
      <c r="R32" s="109"/>
      <c r="S32" s="71" t="e">
        <f>Q32/M32</f>
        <v>#DIV/0!</v>
      </c>
      <c r="T32" s="72"/>
      <c r="V32" s="100"/>
    </row>
    <row r="33" spans="1:22" ht="18" customHeight="1" x14ac:dyDescent="0.2">
      <c r="A33" s="106"/>
      <c r="B33" s="84"/>
      <c r="C33" s="91"/>
      <c r="D33" s="92" t="s">
        <v>76</v>
      </c>
      <c r="E33" s="106"/>
      <c r="F33" s="106"/>
      <c r="G33" s="106"/>
      <c r="H33" s="106"/>
      <c r="I33" s="97">
        <f>[2]eredeti!$FH$10014/1000</f>
        <v>1948</v>
      </c>
      <c r="J33" s="109"/>
      <c r="K33" s="97">
        <f>M33-I33</f>
        <v>-256</v>
      </c>
      <c r="L33" s="109"/>
      <c r="M33" s="97">
        <f>'[2]VI. módosított'!$FH$10014/1000</f>
        <v>1692</v>
      </c>
      <c r="N33" s="109"/>
      <c r="O33" s="97">
        <f>'[2]teljesítés 2015.06.30-ig (0714)'!$FH$10014/1000</f>
        <v>492.3</v>
      </c>
      <c r="P33" s="109"/>
      <c r="Q33" s="97">
        <f>ROUND(O33,0)</f>
        <v>492</v>
      </c>
      <c r="R33" s="109"/>
      <c r="S33" s="71">
        <f>Q33/M33</f>
        <v>0.29078014184397161</v>
      </c>
      <c r="T33" s="72"/>
      <c r="V33" s="100"/>
    </row>
    <row r="34" spans="1:22" ht="18" customHeight="1" x14ac:dyDescent="0.2">
      <c r="A34" s="106"/>
      <c r="B34" s="84"/>
      <c r="C34" s="91"/>
      <c r="D34" s="92" t="s">
        <v>77</v>
      </c>
      <c r="E34" s="106"/>
      <c r="F34" s="106"/>
      <c r="G34" s="106"/>
      <c r="H34" s="106"/>
      <c r="I34" s="97">
        <f>[2]eredeti!$FH$10015/1000</f>
        <v>2042</v>
      </c>
      <c r="J34" s="109"/>
      <c r="K34" s="97">
        <f>M34-I34</f>
        <v>3619</v>
      </c>
      <c r="L34" s="109"/>
      <c r="M34" s="97">
        <f>'[2]VI. módosított'!$FH$10015/1000</f>
        <v>5661</v>
      </c>
      <c r="N34" s="109"/>
      <c r="O34" s="97">
        <f>'[2]teljesítés 2015.06.30-ig (0714)'!$FH$10015/1000</f>
        <v>6269.7120000000004</v>
      </c>
      <c r="P34" s="109"/>
      <c r="Q34" s="97">
        <f>ROUND(O34,0)</f>
        <v>6270</v>
      </c>
      <c r="R34" s="109"/>
      <c r="S34" s="71">
        <f>Q34/M34</f>
        <v>1.1075781664016957</v>
      </c>
      <c r="T34" s="72"/>
      <c r="V34" s="100"/>
    </row>
    <row r="35" spans="1:22" ht="18" customHeight="1" x14ac:dyDescent="0.2">
      <c r="A35" s="106"/>
      <c r="B35" s="84"/>
      <c r="C35" s="91"/>
      <c r="D35" s="92" t="s">
        <v>78</v>
      </c>
      <c r="E35" s="106"/>
      <c r="F35" s="106"/>
      <c r="G35" s="106"/>
      <c r="H35" s="106"/>
      <c r="I35" s="97">
        <v>0</v>
      </c>
      <c r="J35" s="109"/>
      <c r="K35" s="97">
        <f>M35-I35</f>
        <v>0</v>
      </c>
      <c r="L35" s="109"/>
      <c r="M35" s="97">
        <v>0</v>
      </c>
      <c r="N35" s="109"/>
      <c r="O35" s="97">
        <v>0</v>
      </c>
      <c r="P35" s="109"/>
      <c r="Q35" s="97">
        <f>ROUND(O35,0)</f>
        <v>0</v>
      </c>
      <c r="R35" s="109"/>
      <c r="S35" s="71" t="e">
        <f>Q35/M35</f>
        <v>#DIV/0!</v>
      </c>
      <c r="T35" s="72"/>
      <c r="V35" s="100"/>
    </row>
    <row r="36" spans="1:22" ht="18" customHeight="1" x14ac:dyDescent="0.2">
      <c r="A36" s="106"/>
      <c r="B36" s="84"/>
      <c r="C36" s="91"/>
      <c r="D36" s="106"/>
      <c r="E36" s="106"/>
      <c r="F36" s="106"/>
      <c r="G36" s="106"/>
      <c r="H36" s="106"/>
      <c r="I36" s="108"/>
      <c r="J36" s="109"/>
      <c r="K36" s="111"/>
      <c r="L36" s="109"/>
      <c r="M36" s="111"/>
      <c r="N36" s="109"/>
      <c r="O36" s="111"/>
      <c r="P36" s="109"/>
      <c r="Q36" s="111"/>
      <c r="R36" s="109"/>
      <c r="S36" s="108"/>
      <c r="T36" s="72"/>
      <c r="V36" s="100"/>
    </row>
    <row r="37" spans="1:22" ht="18" customHeight="1" x14ac:dyDescent="0.2">
      <c r="A37" s="106"/>
      <c r="B37" s="73"/>
      <c r="C37" s="112" t="s">
        <v>79</v>
      </c>
      <c r="D37" s="73"/>
      <c r="E37" s="106"/>
      <c r="F37" s="106"/>
      <c r="G37" s="106"/>
      <c r="H37" s="106"/>
      <c r="I37" s="97">
        <f>[2]eredeti!$FH$10016/1000</f>
        <v>0</v>
      </c>
      <c r="J37" s="113">
        <f>I37</f>
        <v>0</v>
      </c>
      <c r="K37" s="97">
        <f>M37-I37</f>
        <v>0</v>
      </c>
      <c r="L37" s="113">
        <f>K37</f>
        <v>0</v>
      </c>
      <c r="M37" s="97">
        <f>'[2]VI. módosított'!$FH$10016/1000</f>
        <v>0</v>
      </c>
      <c r="N37" s="114">
        <f>M37</f>
        <v>0</v>
      </c>
      <c r="O37" s="97">
        <f>'[2]teljesítés 2015.06.30-ig (0714)'!$FH$10016/1000</f>
        <v>0</v>
      </c>
      <c r="P37" s="114">
        <f>O37</f>
        <v>0</v>
      </c>
      <c r="Q37" s="97">
        <f>ROUND(O37,0)</f>
        <v>0</v>
      </c>
      <c r="R37" s="114">
        <f>Q37</f>
        <v>0</v>
      </c>
      <c r="S37" s="71" t="e">
        <f>Q37/M37</f>
        <v>#DIV/0!</v>
      </c>
      <c r="T37" s="115" t="e">
        <f>S37</f>
        <v>#DIV/0!</v>
      </c>
      <c r="V37" s="100"/>
    </row>
    <row r="38" spans="1:22" ht="18" customHeight="1" x14ac:dyDescent="0.2">
      <c r="A38" s="106"/>
      <c r="B38" s="73"/>
      <c r="C38" s="112"/>
      <c r="D38" s="96"/>
      <c r="E38" s="106"/>
      <c r="F38" s="106"/>
      <c r="G38" s="106"/>
      <c r="H38" s="106"/>
      <c r="I38" s="105"/>
      <c r="J38" s="116"/>
      <c r="K38" s="117"/>
      <c r="L38" s="116"/>
      <c r="M38" s="117"/>
      <c r="N38" s="118"/>
      <c r="O38" s="117"/>
      <c r="P38" s="118"/>
      <c r="Q38" s="117"/>
      <c r="R38" s="118"/>
      <c r="S38" s="104"/>
      <c r="T38" s="119"/>
      <c r="V38" s="100"/>
    </row>
    <row r="39" spans="1:22" ht="18" customHeight="1" x14ac:dyDescent="0.2">
      <c r="A39" s="106"/>
      <c r="B39" s="73"/>
      <c r="C39" s="112" t="s">
        <v>80</v>
      </c>
      <c r="D39" s="103"/>
      <c r="E39" s="106"/>
      <c r="F39" s="106"/>
      <c r="G39" s="106"/>
      <c r="H39" s="106"/>
      <c r="I39" s="107">
        <f>[2]eredeti!$FH$10017/1000</f>
        <v>6847</v>
      </c>
      <c r="J39" s="113">
        <f>I39</f>
        <v>6847</v>
      </c>
      <c r="K39" s="97">
        <f>M39-I39</f>
        <v>-286</v>
      </c>
      <c r="L39" s="113">
        <f>K39</f>
        <v>-286</v>
      </c>
      <c r="M39" s="97">
        <f>'[2]VI. módosított'!$FH$10017/1000</f>
        <v>6561</v>
      </c>
      <c r="N39" s="114">
        <f>M39</f>
        <v>6561</v>
      </c>
      <c r="O39" s="97">
        <f>'[2]teljesítés 2015.06.30-ig (0714)'!$FH$10017/1000</f>
        <v>3871.5</v>
      </c>
      <c r="P39" s="114">
        <f>O39</f>
        <v>3871.5</v>
      </c>
      <c r="Q39" s="97">
        <f>ROUND(O39,0)</f>
        <v>3872</v>
      </c>
      <c r="R39" s="114">
        <f>Q39</f>
        <v>3872</v>
      </c>
      <c r="S39" s="71">
        <f>Q39/M39</f>
        <v>0.59015393994817866</v>
      </c>
      <c r="T39" s="115">
        <f>S39</f>
        <v>0.59015393994817866</v>
      </c>
      <c r="V39" s="100"/>
    </row>
    <row r="40" spans="1:22" ht="18" customHeight="1" x14ac:dyDescent="0.2">
      <c r="A40" s="106"/>
      <c r="B40" s="73"/>
      <c r="C40" s="112"/>
      <c r="D40" s="103"/>
      <c r="E40" s="106"/>
      <c r="F40" s="106"/>
      <c r="G40" s="106"/>
      <c r="H40" s="106"/>
      <c r="I40" s="105"/>
      <c r="J40" s="109"/>
      <c r="K40" s="105"/>
      <c r="L40" s="109"/>
      <c r="M40" s="105"/>
      <c r="N40" s="118"/>
      <c r="O40" s="105"/>
      <c r="P40" s="118"/>
      <c r="Q40" s="105"/>
      <c r="R40" s="118"/>
      <c r="S40" s="104"/>
      <c r="T40" s="119"/>
      <c r="V40" s="100"/>
    </row>
    <row r="41" spans="1:22" ht="18" customHeight="1" x14ac:dyDescent="0.2">
      <c r="A41" s="106"/>
      <c r="B41" s="73"/>
      <c r="C41" s="112" t="s">
        <v>81</v>
      </c>
      <c r="D41" s="103"/>
      <c r="E41" s="106"/>
      <c r="F41" s="106"/>
      <c r="G41" s="106"/>
      <c r="H41" s="106"/>
      <c r="I41" s="111"/>
      <c r="J41" s="113">
        <f>SUM(I42:I48)</f>
        <v>23887</v>
      </c>
      <c r="K41" s="108"/>
      <c r="L41" s="113">
        <f>SUM(K42:K48)</f>
        <v>-1098</v>
      </c>
      <c r="M41" s="108"/>
      <c r="N41" s="113">
        <f>SUM(M42:M48)</f>
        <v>22789</v>
      </c>
      <c r="O41" s="108"/>
      <c r="P41" s="113">
        <f>SUM(O42:O48)</f>
        <v>7510.2</v>
      </c>
      <c r="Q41" s="108"/>
      <c r="R41" s="113">
        <f>SUM(Q42:Q48)</f>
        <v>7510</v>
      </c>
      <c r="S41" s="108"/>
      <c r="T41" s="120">
        <f>R41/N41</f>
        <v>0.32954495589977623</v>
      </c>
      <c r="V41" s="100"/>
    </row>
    <row r="42" spans="1:22" ht="18" customHeight="1" x14ac:dyDescent="0.2">
      <c r="A42" s="106"/>
      <c r="B42" s="73"/>
      <c r="C42" s="112"/>
      <c r="D42" s="103" t="s">
        <v>82</v>
      </c>
      <c r="E42" s="106"/>
      <c r="F42" s="106"/>
      <c r="G42" s="106"/>
      <c r="H42" s="106"/>
      <c r="I42" s="107">
        <f>[2]eredeti!$FH$10018/1000</f>
        <v>0</v>
      </c>
      <c r="J42" s="109"/>
      <c r="K42" s="107">
        <f t="shared" ref="K42:K48" si="3">M42-I42</f>
        <v>0</v>
      </c>
      <c r="L42" s="109"/>
      <c r="M42" s="107">
        <f>'[2]VI. módosított'!$FH$10018/1000</f>
        <v>0</v>
      </c>
      <c r="N42" s="109"/>
      <c r="O42" s="107">
        <f>'[2]teljesítés 2015.06.30-ig (0714)'!$FH$10018/1000</f>
        <v>0</v>
      </c>
      <c r="P42" s="109"/>
      <c r="Q42" s="107">
        <f t="shared" ref="Q42:Q48" si="4">ROUND(O42,0)</f>
        <v>0</v>
      </c>
      <c r="R42" s="109"/>
      <c r="S42" s="71" t="e">
        <f t="shared" ref="S42:S48" si="5">Q42/M42</f>
        <v>#DIV/0!</v>
      </c>
      <c r="T42" s="72"/>
      <c r="V42" s="100"/>
    </row>
    <row r="43" spans="1:22" ht="18" customHeight="1" x14ac:dyDescent="0.2">
      <c r="A43" s="106"/>
      <c r="B43" s="73"/>
      <c r="C43" s="112"/>
      <c r="D43" s="103" t="s">
        <v>83</v>
      </c>
      <c r="E43" s="106"/>
      <c r="F43" s="106"/>
      <c r="G43" s="106"/>
      <c r="H43" s="106"/>
      <c r="I43" s="107">
        <v>0</v>
      </c>
      <c r="J43" s="109"/>
      <c r="K43" s="105">
        <f t="shared" si="3"/>
        <v>0</v>
      </c>
      <c r="L43" s="109"/>
      <c r="M43" s="107">
        <v>0</v>
      </c>
      <c r="N43" s="109"/>
      <c r="O43" s="107">
        <v>0</v>
      </c>
      <c r="P43" s="109"/>
      <c r="Q43" s="107">
        <f t="shared" si="4"/>
        <v>0</v>
      </c>
      <c r="R43" s="109"/>
      <c r="S43" s="71" t="e">
        <f t="shared" si="5"/>
        <v>#DIV/0!</v>
      </c>
      <c r="T43" s="72"/>
      <c r="V43" s="100"/>
    </row>
    <row r="44" spans="1:22" ht="18" customHeight="1" x14ac:dyDescent="0.2">
      <c r="A44" s="106"/>
      <c r="B44" s="73"/>
      <c r="C44" s="112"/>
      <c r="D44" s="103" t="s">
        <v>84</v>
      </c>
      <c r="E44" s="106"/>
      <c r="F44" s="106"/>
      <c r="G44" s="106"/>
      <c r="H44" s="106"/>
      <c r="I44" s="107">
        <f>[2]eredeti!$FH$10019/1000</f>
        <v>23887</v>
      </c>
      <c r="J44" s="109"/>
      <c r="K44" s="105">
        <f t="shared" si="3"/>
        <v>-2295</v>
      </c>
      <c r="L44" s="109"/>
      <c r="M44" s="107">
        <f>'[2]VI. módosított'!$FH$10019/1000</f>
        <v>21592</v>
      </c>
      <c r="N44" s="109"/>
      <c r="O44" s="107">
        <f>'[2]teljesítés 2015.06.30-ig (0714)'!$FH$10019/1000</f>
        <v>7452</v>
      </c>
      <c r="P44" s="109"/>
      <c r="Q44" s="107">
        <f t="shared" si="4"/>
        <v>7452</v>
      </c>
      <c r="R44" s="109"/>
      <c r="S44" s="71">
        <f t="shared" si="5"/>
        <v>0.34512782512041495</v>
      </c>
      <c r="T44" s="72"/>
      <c r="V44" s="100"/>
    </row>
    <row r="45" spans="1:22" ht="18" customHeight="1" x14ac:dyDescent="0.2">
      <c r="A45" s="106"/>
      <c r="B45" s="73"/>
      <c r="C45" s="112"/>
      <c r="D45" s="103" t="s">
        <v>85</v>
      </c>
      <c r="E45" s="106"/>
      <c r="F45" s="106"/>
      <c r="G45" s="106"/>
      <c r="H45" s="106"/>
      <c r="I45" s="107">
        <v>0</v>
      </c>
      <c r="J45" s="109"/>
      <c r="K45" s="105">
        <f t="shared" si="3"/>
        <v>0</v>
      </c>
      <c r="L45" s="109"/>
      <c r="M45" s="107">
        <v>0</v>
      </c>
      <c r="N45" s="109"/>
      <c r="O45" s="107">
        <v>0</v>
      </c>
      <c r="P45" s="109"/>
      <c r="Q45" s="107">
        <f t="shared" si="4"/>
        <v>0</v>
      </c>
      <c r="R45" s="109"/>
      <c r="S45" s="71" t="e">
        <f t="shared" si="5"/>
        <v>#DIV/0!</v>
      </c>
      <c r="T45" s="72"/>
      <c r="V45" s="100"/>
    </row>
    <row r="46" spans="1:22" ht="18" customHeight="1" x14ac:dyDescent="0.2">
      <c r="A46" s="106"/>
      <c r="B46" s="73"/>
      <c r="C46" s="112"/>
      <c r="D46" s="103" t="s">
        <v>86</v>
      </c>
      <c r="E46" s="106"/>
      <c r="F46" s="106"/>
      <c r="G46" s="106"/>
      <c r="H46" s="106"/>
      <c r="I46" s="107">
        <f>[2]eredeti!$FH$10020/1000</f>
        <v>0</v>
      </c>
      <c r="J46" s="109"/>
      <c r="K46" s="105">
        <f t="shared" si="3"/>
        <v>1197</v>
      </c>
      <c r="L46" s="109"/>
      <c r="M46" s="107">
        <f>'[2]VI. módosított'!$FH$10020/1000</f>
        <v>1197</v>
      </c>
      <c r="N46" s="109"/>
      <c r="O46" s="107">
        <f>'[2]teljesítés 2015.06.30-ig (0714)'!$FH$10020/1000</f>
        <v>58.2</v>
      </c>
      <c r="P46" s="109"/>
      <c r="Q46" s="107">
        <f t="shared" si="4"/>
        <v>58</v>
      </c>
      <c r="R46" s="109"/>
      <c r="S46" s="71">
        <f t="shared" si="5"/>
        <v>4.8454469507101083E-2</v>
      </c>
      <c r="T46" s="72"/>
      <c r="V46" s="100"/>
    </row>
    <row r="47" spans="1:22" ht="18" customHeight="1" x14ac:dyDescent="0.2">
      <c r="A47" s="106"/>
      <c r="B47" s="73"/>
      <c r="C47" s="112"/>
      <c r="D47" s="103" t="s">
        <v>87</v>
      </c>
      <c r="E47" s="106"/>
      <c r="F47" s="106"/>
      <c r="G47" s="106"/>
      <c r="H47" s="106"/>
      <c r="I47" s="107">
        <v>0</v>
      </c>
      <c r="J47" s="109"/>
      <c r="K47" s="105">
        <f t="shared" si="3"/>
        <v>0</v>
      </c>
      <c r="L47" s="109"/>
      <c r="M47" s="107">
        <v>0</v>
      </c>
      <c r="N47" s="109"/>
      <c r="O47" s="107">
        <v>0</v>
      </c>
      <c r="P47" s="109"/>
      <c r="Q47" s="107">
        <f t="shared" si="4"/>
        <v>0</v>
      </c>
      <c r="R47" s="109"/>
      <c r="S47" s="71" t="e">
        <f t="shared" si="5"/>
        <v>#DIV/0!</v>
      </c>
      <c r="T47" s="72"/>
      <c r="V47" s="100"/>
    </row>
    <row r="48" spans="1:22" ht="18" customHeight="1" x14ac:dyDescent="0.2">
      <c r="A48" s="106"/>
      <c r="B48" s="73"/>
      <c r="C48" s="112"/>
      <c r="D48" s="103" t="s">
        <v>88</v>
      </c>
      <c r="E48" s="106"/>
      <c r="F48" s="106"/>
      <c r="G48" s="106"/>
      <c r="H48" s="106"/>
      <c r="I48" s="107">
        <f>[2]eredeti!$FH$10021/1000</f>
        <v>0</v>
      </c>
      <c r="J48" s="109"/>
      <c r="K48" s="105">
        <f t="shared" si="3"/>
        <v>0</v>
      </c>
      <c r="L48" s="109"/>
      <c r="M48" s="107">
        <f>'[2]VI. módosított'!$FH$10021/1000</f>
        <v>0</v>
      </c>
      <c r="N48" s="109"/>
      <c r="O48" s="107">
        <f>'[2]teljesítés 2015.06.30-ig (0714)'!$FH$10021/1000</f>
        <v>0</v>
      </c>
      <c r="P48" s="109"/>
      <c r="Q48" s="107">
        <f t="shared" si="4"/>
        <v>0</v>
      </c>
      <c r="R48" s="109"/>
      <c r="S48" s="71" t="e">
        <f t="shared" si="5"/>
        <v>#DIV/0!</v>
      </c>
      <c r="T48" s="72"/>
      <c r="V48" s="100"/>
    </row>
    <row r="49" spans="1:22" ht="18" customHeight="1" x14ac:dyDescent="0.2">
      <c r="A49" s="106"/>
      <c r="B49" s="73"/>
      <c r="C49" s="112"/>
      <c r="D49" s="103"/>
      <c r="E49" s="106"/>
      <c r="F49" s="106"/>
      <c r="G49" s="106"/>
      <c r="H49" s="106"/>
      <c r="I49" s="105"/>
      <c r="J49" s="109"/>
      <c r="K49" s="105"/>
      <c r="L49" s="109"/>
      <c r="M49" s="105"/>
      <c r="N49" s="109"/>
      <c r="O49" s="105"/>
      <c r="P49" s="109"/>
      <c r="Q49" s="105"/>
      <c r="R49" s="109"/>
      <c r="S49" s="108"/>
      <c r="T49" s="72"/>
      <c r="V49" s="100"/>
    </row>
    <row r="50" spans="1:22" ht="18" customHeight="1" x14ac:dyDescent="0.2">
      <c r="A50" s="106"/>
      <c r="B50" s="73"/>
      <c r="C50" s="112" t="s">
        <v>89</v>
      </c>
      <c r="D50" s="73"/>
      <c r="E50" s="106"/>
      <c r="F50" s="106"/>
      <c r="G50" s="106"/>
      <c r="H50" s="106"/>
      <c r="I50" s="107">
        <f>[2]eredeti!$FH$10022/1000</f>
        <v>0</v>
      </c>
      <c r="J50" s="113">
        <f>I50</f>
        <v>0</v>
      </c>
      <c r="K50" s="107">
        <f>M50-I50</f>
        <v>0</v>
      </c>
      <c r="L50" s="113">
        <f>K50</f>
        <v>0</v>
      </c>
      <c r="M50" s="107">
        <f>'[2]VI. módosított'!$FH$10022/1000</f>
        <v>0</v>
      </c>
      <c r="N50" s="114">
        <f>M50</f>
        <v>0</v>
      </c>
      <c r="O50" s="107">
        <f>'[2]teljesítés 2015.06.30-ig (0714)'!$FH$10022/1000</f>
        <v>0</v>
      </c>
      <c r="P50" s="114">
        <f>O50</f>
        <v>0</v>
      </c>
      <c r="Q50" s="107">
        <f>ROUND(O50,0)</f>
        <v>0</v>
      </c>
      <c r="R50" s="114">
        <f>Q50</f>
        <v>0</v>
      </c>
      <c r="S50" s="71" t="e">
        <f>Q50/M50</f>
        <v>#DIV/0!</v>
      </c>
      <c r="T50" s="115" t="e">
        <f>S50</f>
        <v>#DIV/0!</v>
      </c>
      <c r="V50" s="100"/>
    </row>
    <row r="51" spans="1:22" ht="18" customHeight="1" x14ac:dyDescent="0.2">
      <c r="A51" s="106"/>
      <c r="B51" s="73"/>
      <c r="C51" s="112"/>
      <c r="D51" s="96"/>
      <c r="E51" s="106"/>
      <c r="F51" s="106"/>
      <c r="G51" s="106"/>
      <c r="H51" s="106"/>
      <c r="I51" s="121"/>
      <c r="J51" s="109"/>
      <c r="K51" s="105"/>
      <c r="L51" s="109"/>
      <c r="M51" s="105"/>
      <c r="N51" s="109"/>
      <c r="O51" s="105"/>
      <c r="P51" s="109"/>
      <c r="Q51" s="105"/>
      <c r="R51" s="109"/>
      <c r="S51" s="121"/>
      <c r="T51" s="72"/>
      <c r="V51" s="100"/>
    </row>
    <row r="52" spans="1:22" ht="18" customHeight="1" x14ac:dyDescent="0.2">
      <c r="A52" s="106"/>
      <c r="B52" s="73"/>
      <c r="C52" s="112" t="s">
        <v>90</v>
      </c>
      <c r="D52" s="103"/>
      <c r="E52" s="106"/>
      <c r="F52" s="106"/>
      <c r="G52" s="106"/>
      <c r="H52" s="106"/>
      <c r="I52" s="107">
        <f>[2]eredeti!$FH$10023/1000</f>
        <v>4710</v>
      </c>
      <c r="J52" s="113">
        <f>I52</f>
        <v>4710</v>
      </c>
      <c r="K52" s="107">
        <f>M52-I52</f>
        <v>-3</v>
      </c>
      <c r="L52" s="113">
        <f>K52</f>
        <v>-3</v>
      </c>
      <c r="M52" s="107">
        <f>'[2]VI. módosított'!$FH$10023/1000</f>
        <v>4707</v>
      </c>
      <c r="N52" s="114">
        <f>M52</f>
        <v>4707</v>
      </c>
      <c r="O52" s="107">
        <f>'[2]teljesítés 2015.06.30-ig (0714)'!$FH$10023/1000</f>
        <v>1554.2629999999999</v>
      </c>
      <c r="P52" s="114">
        <f>O52</f>
        <v>1554.2629999999999</v>
      </c>
      <c r="Q52" s="107">
        <f>ROUND(O52,0)</f>
        <v>1554</v>
      </c>
      <c r="R52" s="114">
        <f>Q52</f>
        <v>1554</v>
      </c>
      <c r="S52" s="71">
        <f>Q52/M52</f>
        <v>0.33014659018483111</v>
      </c>
      <c r="T52" s="115">
        <f>S52</f>
        <v>0.33014659018483111</v>
      </c>
      <c r="V52" s="100"/>
    </row>
    <row r="53" spans="1:22" ht="18" customHeight="1" x14ac:dyDescent="0.2">
      <c r="A53" s="106"/>
      <c r="B53" s="73"/>
      <c r="C53" s="112"/>
      <c r="D53" s="103"/>
      <c r="E53" s="106"/>
      <c r="F53" s="106"/>
      <c r="G53" s="106"/>
      <c r="H53" s="106"/>
      <c r="I53" s="105"/>
      <c r="J53" s="109"/>
      <c r="K53" s="105"/>
      <c r="L53" s="109"/>
      <c r="M53" s="105"/>
      <c r="N53" s="109"/>
      <c r="O53" s="105"/>
      <c r="P53" s="109"/>
      <c r="Q53" s="105"/>
      <c r="R53" s="109"/>
      <c r="S53" s="104"/>
      <c r="T53" s="72"/>
      <c r="V53" s="100"/>
    </row>
    <row r="54" spans="1:22" ht="18" customHeight="1" x14ac:dyDescent="0.2">
      <c r="A54" s="106"/>
      <c r="B54" s="73"/>
      <c r="C54" s="112" t="s">
        <v>91</v>
      </c>
      <c r="D54" s="106"/>
      <c r="E54" s="106"/>
      <c r="F54" s="106"/>
      <c r="G54" s="106"/>
      <c r="H54" s="106"/>
      <c r="I54" s="107">
        <f>[2]eredeti!$FH$10024/1000</f>
        <v>4738</v>
      </c>
      <c r="J54" s="113">
        <f>I54</f>
        <v>4738</v>
      </c>
      <c r="K54" s="107">
        <f>M54-I54</f>
        <v>3382</v>
      </c>
      <c r="L54" s="113">
        <f>K54</f>
        <v>3382</v>
      </c>
      <c r="M54" s="107">
        <f>'[2]VI. módosított'!$FH$10024/1000</f>
        <v>8120</v>
      </c>
      <c r="N54" s="114">
        <f>M54</f>
        <v>8120</v>
      </c>
      <c r="O54" s="107">
        <f>'[2]teljesítés 2015.06.30-ig (0714)'!$FH$10024/1000</f>
        <v>146</v>
      </c>
      <c r="P54" s="114">
        <f>O54</f>
        <v>146</v>
      </c>
      <c r="Q54" s="107">
        <f>ROUND(O54,0)</f>
        <v>146</v>
      </c>
      <c r="R54" s="114">
        <f>Q54</f>
        <v>146</v>
      </c>
      <c r="S54" s="71">
        <f>Q54/M54</f>
        <v>1.7980295566502463E-2</v>
      </c>
      <c r="T54" s="115">
        <f>S54</f>
        <v>1.7980295566502463E-2</v>
      </c>
      <c r="V54" s="100"/>
    </row>
    <row r="55" spans="1:22" ht="18" customHeight="1" x14ac:dyDescent="0.2">
      <c r="A55" s="106"/>
      <c r="B55" s="73"/>
      <c r="C55" s="112"/>
      <c r="D55" s="103"/>
      <c r="E55" s="106"/>
      <c r="F55" s="106"/>
      <c r="G55" s="106"/>
      <c r="H55" s="106"/>
      <c r="I55" s="105"/>
      <c r="J55" s="109"/>
      <c r="K55" s="105"/>
      <c r="L55" s="109"/>
      <c r="M55" s="105"/>
      <c r="N55" s="109"/>
      <c r="O55" s="105"/>
      <c r="P55" s="109"/>
      <c r="Q55" s="105"/>
      <c r="R55" s="109"/>
      <c r="S55" s="104"/>
      <c r="T55" s="72"/>
      <c r="V55" s="100"/>
    </row>
    <row r="56" spans="1:22" ht="18" customHeight="1" x14ac:dyDescent="0.2">
      <c r="A56" s="106"/>
      <c r="B56" s="73"/>
      <c r="C56" s="112" t="s">
        <v>92</v>
      </c>
      <c r="D56" s="103"/>
      <c r="E56" s="106"/>
      <c r="F56" s="106"/>
      <c r="G56" s="106"/>
      <c r="H56" s="106"/>
      <c r="I56" s="111"/>
      <c r="J56" s="113">
        <f>SUM(I57:I59)</f>
        <v>0</v>
      </c>
      <c r="K56" s="108"/>
      <c r="L56" s="113">
        <f>SUM(K57:K59)</f>
        <v>0</v>
      </c>
      <c r="M56" s="108"/>
      <c r="N56" s="113">
        <f>SUM(M57:M59)</f>
        <v>0</v>
      </c>
      <c r="O56" s="108"/>
      <c r="P56" s="113">
        <f>SUM(O57:O59)</f>
        <v>0</v>
      </c>
      <c r="Q56" s="108"/>
      <c r="R56" s="113">
        <f>SUM(Q57:Q59)</f>
        <v>0</v>
      </c>
      <c r="S56" s="108"/>
      <c r="T56" s="120" t="e">
        <f>R56/N56</f>
        <v>#DIV/0!</v>
      </c>
      <c r="V56" s="100"/>
    </row>
    <row r="57" spans="1:22" ht="18" customHeight="1" x14ac:dyDescent="0.2">
      <c r="A57" s="106"/>
      <c r="B57" s="73"/>
      <c r="C57" s="112"/>
      <c r="D57" s="103" t="s">
        <v>93</v>
      </c>
      <c r="E57" s="106"/>
      <c r="F57" s="106"/>
      <c r="G57" s="106"/>
      <c r="H57" s="106"/>
      <c r="I57" s="107">
        <v>0</v>
      </c>
      <c r="J57" s="109"/>
      <c r="K57" s="107">
        <f>M57-I57</f>
        <v>0</v>
      </c>
      <c r="L57" s="109"/>
      <c r="M57" s="107">
        <v>0</v>
      </c>
      <c r="N57" s="109"/>
      <c r="O57" s="107">
        <v>0</v>
      </c>
      <c r="P57" s="109"/>
      <c r="Q57" s="107">
        <f>ROUND(O57,0)</f>
        <v>0</v>
      </c>
      <c r="R57" s="109"/>
      <c r="S57" s="71" t="e">
        <f>Q57/M57</f>
        <v>#DIV/0!</v>
      </c>
      <c r="T57" s="72"/>
      <c r="V57" s="100"/>
    </row>
    <row r="58" spans="1:22" ht="18" customHeight="1" x14ac:dyDescent="0.2">
      <c r="A58" s="106"/>
      <c r="B58" s="73"/>
      <c r="C58" s="112"/>
      <c r="D58" s="103" t="s">
        <v>94</v>
      </c>
      <c r="E58" s="103"/>
      <c r="F58" s="106"/>
      <c r="G58" s="106"/>
      <c r="H58" s="106"/>
      <c r="I58" s="107">
        <v>0</v>
      </c>
      <c r="J58" s="109"/>
      <c r="K58" s="105">
        <f>M58-I58</f>
        <v>0</v>
      </c>
      <c r="L58" s="109"/>
      <c r="M58" s="107">
        <v>0</v>
      </c>
      <c r="N58" s="109"/>
      <c r="O58" s="107">
        <v>0</v>
      </c>
      <c r="P58" s="109"/>
      <c r="Q58" s="107">
        <f>ROUND(O58,0)</f>
        <v>0</v>
      </c>
      <c r="R58" s="109"/>
      <c r="S58" s="71" t="e">
        <f>Q58/M58</f>
        <v>#DIV/0!</v>
      </c>
      <c r="T58" s="72"/>
      <c r="V58" s="100"/>
    </row>
    <row r="59" spans="1:22" ht="18" customHeight="1" x14ac:dyDescent="0.2">
      <c r="A59" s="106"/>
      <c r="B59" s="73"/>
      <c r="C59" s="112"/>
      <c r="D59" s="103" t="s">
        <v>95</v>
      </c>
      <c r="E59" s="103"/>
      <c r="F59" s="106"/>
      <c r="G59" s="106"/>
      <c r="H59" s="106"/>
      <c r="I59" s="107">
        <v>0</v>
      </c>
      <c r="J59" s="109"/>
      <c r="K59" s="105">
        <f>M59-I59</f>
        <v>0</v>
      </c>
      <c r="L59" s="109"/>
      <c r="M59" s="107">
        <v>0</v>
      </c>
      <c r="N59" s="109"/>
      <c r="O59" s="107">
        <v>0</v>
      </c>
      <c r="P59" s="109"/>
      <c r="Q59" s="107">
        <f>ROUND(O59,0)</f>
        <v>0</v>
      </c>
      <c r="R59" s="109"/>
      <c r="S59" s="71" t="e">
        <f>Q59/M59</f>
        <v>#DIV/0!</v>
      </c>
      <c r="T59" s="72"/>
      <c r="V59" s="100"/>
    </row>
    <row r="60" spans="1:22" ht="18" customHeight="1" x14ac:dyDescent="0.2">
      <c r="A60" s="106"/>
      <c r="B60" s="73"/>
      <c r="C60" s="112"/>
      <c r="D60" s="103"/>
      <c r="E60" s="103"/>
      <c r="F60" s="106"/>
      <c r="G60" s="106"/>
      <c r="H60" s="106"/>
      <c r="I60" s="105"/>
      <c r="J60" s="111"/>
      <c r="K60" s="105"/>
      <c r="L60" s="111"/>
      <c r="M60" s="105"/>
      <c r="N60" s="111"/>
      <c r="O60" s="105"/>
      <c r="P60" s="111"/>
      <c r="Q60" s="105"/>
      <c r="R60" s="111"/>
      <c r="S60" s="108"/>
      <c r="T60" s="122"/>
      <c r="V60" s="100"/>
    </row>
    <row r="61" spans="1:22" ht="18" customHeight="1" x14ac:dyDescent="0.2">
      <c r="A61" s="106"/>
      <c r="B61" s="73"/>
      <c r="C61" s="112" t="s">
        <v>96</v>
      </c>
      <c r="D61" s="103"/>
      <c r="E61" s="103"/>
      <c r="F61" s="106"/>
      <c r="G61" s="106"/>
      <c r="H61" s="106"/>
      <c r="I61" s="107">
        <f>[2]eredeti!$FH$10025/1000</f>
        <v>0</v>
      </c>
      <c r="J61" s="113">
        <f>I61</f>
        <v>0</v>
      </c>
      <c r="K61" s="107">
        <f>M61-I61</f>
        <v>400</v>
      </c>
      <c r="L61" s="113">
        <f>K61</f>
        <v>400</v>
      </c>
      <c r="M61" s="107">
        <f>'[2]VI. módosított'!$FH$10025/1000</f>
        <v>400</v>
      </c>
      <c r="N61" s="114">
        <f>M61</f>
        <v>400</v>
      </c>
      <c r="O61" s="107">
        <f>'[2]teljesítés 2015.06.30-ig (0714)'!$FH$10025/1000-100</f>
        <v>200</v>
      </c>
      <c r="P61" s="114">
        <f>O61</f>
        <v>200</v>
      </c>
      <c r="Q61" s="107">
        <f>ROUND(O61,0)+100</f>
        <v>300</v>
      </c>
      <c r="R61" s="114">
        <f>Q61</f>
        <v>300</v>
      </c>
      <c r="S61" s="71">
        <f>Q61/M61</f>
        <v>0.75</v>
      </c>
      <c r="T61" s="115">
        <f>S61</f>
        <v>0.75</v>
      </c>
      <c r="V61" s="100"/>
    </row>
    <row r="62" spans="1:22" ht="18" customHeight="1" x14ac:dyDescent="0.2">
      <c r="A62" s="106"/>
      <c r="B62" s="73"/>
      <c r="C62" s="112"/>
      <c r="D62" s="103"/>
      <c r="E62" s="103"/>
      <c r="F62" s="106"/>
      <c r="G62" s="106"/>
      <c r="H62" s="106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4"/>
      <c r="T62" s="123"/>
      <c r="V62" s="100"/>
    </row>
    <row r="63" spans="1:22" ht="18" customHeight="1" x14ac:dyDescent="0.2">
      <c r="A63" s="106"/>
      <c r="B63" s="73"/>
      <c r="C63" s="112" t="s">
        <v>97</v>
      </c>
      <c r="D63" s="106"/>
      <c r="E63" s="106"/>
      <c r="F63" s="106"/>
      <c r="G63" s="106"/>
      <c r="H63" s="106"/>
      <c r="I63" s="116"/>
      <c r="J63" s="113">
        <f>SUM(I64:I69)</f>
        <v>1150</v>
      </c>
      <c r="K63" s="124"/>
      <c r="L63" s="113">
        <f>SUM(K64:K69)</f>
        <v>12019</v>
      </c>
      <c r="M63" s="116"/>
      <c r="N63" s="114">
        <f>SUM(M64:M69)</f>
        <v>13169</v>
      </c>
      <c r="O63" s="116"/>
      <c r="P63" s="114">
        <f>SUM(O64:O69)</f>
        <v>9769.3189999999995</v>
      </c>
      <c r="Q63" s="116"/>
      <c r="R63" s="114">
        <f>SUM(Q64:Q69)</f>
        <v>9769</v>
      </c>
      <c r="S63" s="116"/>
      <c r="T63" s="115">
        <f>R63/N63</f>
        <v>0.74181790568759964</v>
      </c>
      <c r="V63" s="100"/>
    </row>
    <row r="64" spans="1:22" ht="18" customHeight="1" x14ac:dyDescent="0.2">
      <c r="A64" s="106"/>
      <c r="B64" s="73"/>
      <c r="C64" s="112"/>
      <c r="D64" s="37" t="s">
        <v>98</v>
      </c>
      <c r="E64" s="106"/>
      <c r="F64" s="106"/>
      <c r="G64" s="106"/>
      <c r="H64" s="106"/>
      <c r="I64" s="107">
        <f>[2]eredeti!$FH$10026/1000</f>
        <v>0</v>
      </c>
      <c r="J64" s="109"/>
      <c r="K64" s="107">
        <f t="shared" ref="K64:K69" si="6">M64-I64</f>
        <v>0</v>
      </c>
      <c r="L64" s="109"/>
      <c r="M64" s="107">
        <f>'[2]VI. módosított'!$FH$10026/1000</f>
        <v>0</v>
      </c>
      <c r="N64" s="109"/>
      <c r="O64" s="107">
        <f>'[2]teljesítés 2015.06.30-ig (0714)'!$FH$10026/1000</f>
        <v>0</v>
      </c>
      <c r="P64" s="109"/>
      <c r="Q64" s="107">
        <f t="shared" ref="Q64:Q69" si="7">ROUND(O64,0)</f>
        <v>0</v>
      </c>
      <c r="R64" s="109"/>
      <c r="S64" s="71" t="e">
        <f t="shared" ref="S64:S69" si="8">Q64/M64</f>
        <v>#DIV/0!</v>
      </c>
      <c r="T64" s="72"/>
      <c r="V64" s="100"/>
    </row>
    <row r="65" spans="1:22" ht="18" customHeight="1" x14ac:dyDescent="0.2">
      <c r="A65" s="106"/>
      <c r="B65" s="73"/>
      <c r="C65" s="112"/>
      <c r="D65" s="37" t="s">
        <v>99</v>
      </c>
      <c r="E65" s="106"/>
      <c r="F65" s="106"/>
      <c r="G65" s="106"/>
      <c r="H65" s="106"/>
      <c r="I65" s="107">
        <v>0</v>
      </c>
      <c r="J65" s="109"/>
      <c r="K65" s="107">
        <f t="shared" si="6"/>
        <v>0</v>
      </c>
      <c r="L65" s="109"/>
      <c r="M65" s="107">
        <v>0</v>
      </c>
      <c r="N65" s="109"/>
      <c r="O65" s="107">
        <v>0</v>
      </c>
      <c r="P65" s="109"/>
      <c r="Q65" s="107">
        <f t="shared" si="7"/>
        <v>0</v>
      </c>
      <c r="R65" s="109"/>
      <c r="S65" s="71" t="e">
        <f t="shared" si="8"/>
        <v>#DIV/0!</v>
      </c>
      <c r="T65" s="72"/>
      <c r="V65" s="100"/>
    </row>
    <row r="66" spans="1:22" ht="18" customHeight="1" x14ac:dyDescent="0.2">
      <c r="A66" s="106"/>
      <c r="B66" s="73"/>
      <c r="C66" s="112"/>
      <c r="D66" s="37" t="s">
        <v>100</v>
      </c>
      <c r="E66" s="106"/>
      <c r="F66" s="106"/>
      <c r="G66" s="106"/>
      <c r="H66" s="106"/>
      <c r="I66" s="107">
        <v>0</v>
      </c>
      <c r="J66" s="109"/>
      <c r="K66" s="107">
        <f t="shared" si="6"/>
        <v>0</v>
      </c>
      <c r="L66" s="109"/>
      <c r="M66" s="107">
        <v>0</v>
      </c>
      <c r="N66" s="109"/>
      <c r="O66" s="107">
        <v>0</v>
      </c>
      <c r="P66" s="109"/>
      <c r="Q66" s="107">
        <f t="shared" si="7"/>
        <v>0</v>
      </c>
      <c r="R66" s="109"/>
      <c r="S66" s="71" t="e">
        <f t="shared" si="8"/>
        <v>#DIV/0!</v>
      </c>
      <c r="T66" s="72"/>
      <c r="V66" s="100"/>
    </row>
    <row r="67" spans="1:22" ht="18" customHeight="1" x14ac:dyDescent="0.2">
      <c r="A67" s="106"/>
      <c r="B67" s="73"/>
      <c r="C67" s="112"/>
      <c r="D67" s="37" t="s">
        <v>101</v>
      </c>
      <c r="E67" s="106"/>
      <c r="F67" s="106"/>
      <c r="G67" s="106"/>
      <c r="H67" s="106"/>
      <c r="I67" s="107">
        <f>[2]eredeti!$FH$10027/1000</f>
        <v>0</v>
      </c>
      <c r="J67" s="109"/>
      <c r="K67" s="107">
        <f t="shared" si="6"/>
        <v>0</v>
      </c>
      <c r="L67" s="109"/>
      <c r="M67" s="107">
        <f>'[2]VI. módosított'!$FH$10027/1000</f>
        <v>0</v>
      </c>
      <c r="N67" s="109"/>
      <c r="O67" s="107">
        <f>'[2]teljesítés 2015.06.30-ig (0714)'!$FH$10027/1000</f>
        <v>0</v>
      </c>
      <c r="P67" s="109"/>
      <c r="Q67" s="107">
        <f t="shared" si="7"/>
        <v>0</v>
      </c>
      <c r="R67" s="109"/>
      <c r="S67" s="71" t="e">
        <f t="shared" si="8"/>
        <v>#DIV/0!</v>
      </c>
      <c r="T67" s="72"/>
      <c r="V67" s="100"/>
    </row>
    <row r="68" spans="1:22" ht="18" customHeight="1" x14ac:dyDescent="0.2">
      <c r="A68" s="106"/>
      <c r="B68" s="73"/>
      <c r="C68" s="112"/>
      <c r="D68" s="125" t="s">
        <v>102</v>
      </c>
      <c r="E68" s="106"/>
      <c r="F68" s="106"/>
      <c r="G68" s="106"/>
      <c r="H68" s="106"/>
      <c r="I68" s="107">
        <f>[2]eredeti!$FH$10028/1000</f>
        <v>0</v>
      </c>
      <c r="J68" s="109"/>
      <c r="K68" s="107">
        <f t="shared" si="6"/>
        <v>0</v>
      </c>
      <c r="L68" s="109"/>
      <c r="M68" s="107">
        <f>'[2]VI. módosított'!$FH$10028/1000</f>
        <v>0</v>
      </c>
      <c r="N68" s="109"/>
      <c r="O68" s="107">
        <f>'[2]teljesítés 2015.06.30-ig (0714)'!$FH$10028/1000</f>
        <v>0</v>
      </c>
      <c r="P68" s="109"/>
      <c r="Q68" s="107">
        <f t="shared" si="7"/>
        <v>0</v>
      </c>
      <c r="R68" s="109"/>
      <c r="S68" s="71" t="e">
        <f t="shared" si="8"/>
        <v>#DIV/0!</v>
      </c>
      <c r="T68" s="72"/>
      <c r="V68" s="100"/>
    </row>
    <row r="69" spans="1:22" ht="18" customHeight="1" x14ac:dyDescent="0.2">
      <c r="A69" s="106"/>
      <c r="B69" s="73"/>
      <c r="C69" s="112"/>
      <c r="D69" s="37" t="s">
        <v>103</v>
      </c>
      <c r="E69" s="106"/>
      <c r="F69" s="106"/>
      <c r="G69" s="106"/>
      <c r="H69" s="106"/>
      <c r="I69" s="107">
        <f>SUM([2]eredeti!$FH$10029:$FH$10033)/1000</f>
        <v>1150</v>
      </c>
      <c r="J69" s="109"/>
      <c r="K69" s="126">
        <f t="shared" si="6"/>
        <v>12019</v>
      </c>
      <c r="L69" s="109"/>
      <c r="M69" s="107">
        <f>SUM('[2]VI. módosított'!$FH$10029:$FH$10033)/1000</f>
        <v>13169</v>
      </c>
      <c r="N69" s="109"/>
      <c r="O69" s="107">
        <f>SUM('[2]teljesítés 2015.06.30-ig (0714)'!$FH$10029:$FH$10033)/1000</f>
        <v>9769.3189999999995</v>
      </c>
      <c r="P69" s="109"/>
      <c r="Q69" s="107">
        <f t="shared" si="7"/>
        <v>9769</v>
      </c>
      <c r="R69" s="109"/>
      <c r="S69" s="71">
        <f t="shared" si="8"/>
        <v>0.74181790568759964</v>
      </c>
      <c r="T69" s="72"/>
      <c r="V69" s="100"/>
    </row>
    <row r="70" spans="1:22" ht="18" customHeight="1" x14ac:dyDescent="0.2">
      <c r="A70" s="106"/>
      <c r="B70" s="73"/>
      <c r="C70" s="112"/>
      <c r="E70" s="106"/>
      <c r="F70" s="106"/>
      <c r="G70" s="106"/>
      <c r="H70" s="106"/>
      <c r="I70" s="105"/>
      <c r="J70" s="109"/>
      <c r="K70" s="105"/>
      <c r="L70" s="109"/>
      <c r="M70" s="105"/>
      <c r="N70" s="109"/>
      <c r="O70" s="105"/>
      <c r="P70" s="109"/>
      <c r="Q70" s="105"/>
      <c r="R70" s="109"/>
      <c r="S70" s="104"/>
      <c r="T70" s="72"/>
      <c r="V70" s="100"/>
    </row>
    <row r="71" spans="1:22" ht="18" customHeight="1" x14ac:dyDescent="0.2">
      <c r="A71" s="102"/>
      <c r="B71" s="84" t="s">
        <v>104</v>
      </c>
      <c r="C71" s="127"/>
      <c r="D71" s="128"/>
      <c r="I71" s="77"/>
      <c r="J71" s="86">
        <f>J72+J76</f>
        <v>2544</v>
      </c>
      <c r="K71" s="129"/>
      <c r="L71" s="86">
        <f>L72+L76</f>
        <v>197</v>
      </c>
      <c r="M71" s="77"/>
      <c r="N71" s="86">
        <f>N72+N76</f>
        <v>2741</v>
      </c>
      <c r="O71" s="77"/>
      <c r="P71" s="86">
        <f>P72+P76</f>
        <v>1024.7719999999999</v>
      </c>
      <c r="Q71" s="77"/>
      <c r="R71" s="86">
        <f>R72+R76</f>
        <v>1025</v>
      </c>
      <c r="S71" s="77"/>
      <c r="T71" s="88">
        <f>R71/N71</f>
        <v>0.37395111273257936</v>
      </c>
      <c r="V71" s="100"/>
    </row>
    <row r="72" spans="1:22" ht="18" customHeight="1" x14ac:dyDescent="0.2">
      <c r="A72" s="102"/>
      <c r="C72" s="130" t="s">
        <v>105</v>
      </c>
      <c r="D72" s="128"/>
      <c r="I72" s="131"/>
      <c r="J72" s="113">
        <f>SUM(I73:I74)</f>
        <v>2244</v>
      </c>
      <c r="K72" s="124"/>
      <c r="L72" s="113">
        <f>SUM(K73:K74)</f>
        <v>197</v>
      </c>
      <c r="M72" s="116"/>
      <c r="N72" s="113">
        <f>SUM(M73:M74)</f>
        <v>2441</v>
      </c>
      <c r="O72" s="116"/>
      <c r="P72" s="113">
        <f>SUM(O73:O74)</f>
        <v>985</v>
      </c>
      <c r="Q72" s="116"/>
      <c r="R72" s="113">
        <f>SUM(Q73:Q74)</f>
        <v>985</v>
      </c>
      <c r="S72" s="108"/>
      <c r="T72" s="120">
        <f>R72/N72</f>
        <v>0.40352314625153624</v>
      </c>
      <c r="V72" s="100"/>
    </row>
    <row r="73" spans="1:22" ht="18" customHeight="1" x14ac:dyDescent="0.2">
      <c r="A73" s="102"/>
      <c r="C73" s="106"/>
      <c r="D73" s="37" t="s">
        <v>106</v>
      </c>
      <c r="I73" s="132">
        <f>[2]eredeti!$FH$10034/1000</f>
        <v>2244</v>
      </c>
      <c r="K73" s="132">
        <f>M73-I73</f>
        <v>197</v>
      </c>
      <c r="M73" s="132">
        <f>'[2]VI. módosított'!$FH$10034/1000</f>
        <v>2441</v>
      </c>
      <c r="N73" s="77"/>
      <c r="O73" s="132">
        <f>'[2]teljesítés 2015.06.30-ig (0714)'!$FH$10034/1000</f>
        <v>985</v>
      </c>
      <c r="P73" s="77"/>
      <c r="Q73" s="132">
        <f>ROUND(O73,0)</f>
        <v>985</v>
      </c>
      <c r="R73" s="77"/>
      <c r="S73" s="71">
        <f>Q73/M73</f>
        <v>0.40352314625153624</v>
      </c>
      <c r="T73" s="78"/>
      <c r="V73" s="100"/>
    </row>
    <row r="74" spans="1:22" ht="18" customHeight="1" x14ac:dyDescent="0.2">
      <c r="A74" s="102"/>
      <c r="C74" s="106"/>
      <c r="D74" s="37" t="s">
        <v>107</v>
      </c>
      <c r="I74" s="132">
        <v>0</v>
      </c>
      <c r="K74" s="132">
        <f>M74-I74</f>
        <v>0</v>
      </c>
      <c r="M74" s="132">
        <v>0</v>
      </c>
      <c r="N74" s="77"/>
      <c r="O74" s="132">
        <v>0</v>
      </c>
      <c r="P74" s="77"/>
      <c r="Q74" s="132">
        <f>ROUND(O74,0)</f>
        <v>0</v>
      </c>
      <c r="R74" s="77"/>
      <c r="S74" s="71" t="e">
        <f>Q74/M74</f>
        <v>#DIV/0!</v>
      </c>
      <c r="T74" s="78"/>
      <c r="V74" s="100"/>
    </row>
    <row r="75" spans="1:22" ht="18" customHeight="1" x14ac:dyDescent="0.2">
      <c r="A75" s="102"/>
      <c r="C75" s="106"/>
      <c r="D75" s="128"/>
      <c r="I75" s="133"/>
      <c r="K75" s="133"/>
      <c r="M75" s="133"/>
      <c r="N75" s="77"/>
      <c r="O75" s="133"/>
      <c r="P75" s="77"/>
      <c r="Q75" s="133"/>
      <c r="R75" s="77"/>
      <c r="S75" s="104"/>
      <c r="T75" s="78"/>
      <c r="V75" s="100"/>
    </row>
    <row r="76" spans="1:22" ht="18" customHeight="1" x14ac:dyDescent="0.2">
      <c r="A76" s="102"/>
      <c r="C76" s="112" t="s">
        <v>108</v>
      </c>
      <c r="D76" s="128"/>
      <c r="I76" s="131"/>
      <c r="J76" s="113">
        <f>SUM(I77:I83)</f>
        <v>300</v>
      </c>
      <c r="K76" s="124"/>
      <c r="L76" s="113">
        <f>SUM(K77:K83)</f>
        <v>0</v>
      </c>
      <c r="M76" s="116"/>
      <c r="N76" s="113">
        <f>SUM(M77:M83)</f>
        <v>300</v>
      </c>
      <c r="O76" s="116"/>
      <c r="P76" s="113">
        <f>SUM(O77:O83)</f>
        <v>39.771999999999998</v>
      </c>
      <c r="Q76" s="116"/>
      <c r="R76" s="113">
        <f>SUM(Q77:Q83)</f>
        <v>40</v>
      </c>
      <c r="S76" s="108"/>
      <c r="T76" s="120">
        <f>R76/N76</f>
        <v>0.13333333333333333</v>
      </c>
      <c r="V76" s="100"/>
    </row>
    <row r="77" spans="1:22" ht="18" customHeight="1" x14ac:dyDescent="0.2">
      <c r="A77" s="102"/>
      <c r="C77" s="106"/>
      <c r="D77" s="37" t="s">
        <v>109</v>
      </c>
      <c r="I77" s="132">
        <v>0</v>
      </c>
      <c r="K77" s="132">
        <f t="shared" ref="K77:K83" si="9">M77-I77</f>
        <v>0</v>
      </c>
      <c r="M77" s="132">
        <v>0</v>
      </c>
      <c r="N77" s="77"/>
      <c r="O77" s="132">
        <v>0</v>
      </c>
      <c r="P77" s="77"/>
      <c r="Q77" s="132">
        <f t="shared" ref="Q77:Q83" si="10">ROUND(O77,0)</f>
        <v>0</v>
      </c>
      <c r="R77" s="77"/>
      <c r="S77" s="71" t="e">
        <f t="shared" ref="S77:S83" si="11">Q77/M77</f>
        <v>#DIV/0!</v>
      </c>
      <c r="T77" s="78"/>
      <c r="V77" s="100"/>
    </row>
    <row r="78" spans="1:22" ht="18" customHeight="1" x14ac:dyDescent="0.2">
      <c r="A78" s="102"/>
      <c r="C78" s="106"/>
      <c r="D78" s="37" t="s">
        <v>110</v>
      </c>
      <c r="I78" s="132">
        <v>0</v>
      </c>
      <c r="K78" s="132">
        <f t="shared" si="9"/>
        <v>0</v>
      </c>
      <c r="M78" s="132">
        <v>0</v>
      </c>
      <c r="N78" s="77"/>
      <c r="O78" s="132">
        <v>0</v>
      </c>
      <c r="P78" s="77"/>
      <c r="Q78" s="132">
        <f t="shared" si="10"/>
        <v>0</v>
      </c>
      <c r="R78" s="77"/>
      <c r="S78" s="71" t="e">
        <f t="shared" si="11"/>
        <v>#DIV/0!</v>
      </c>
      <c r="T78" s="78"/>
      <c r="V78" s="100"/>
    </row>
    <row r="79" spans="1:22" ht="18" customHeight="1" x14ac:dyDescent="0.2">
      <c r="A79" s="102"/>
      <c r="C79" s="106"/>
      <c r="D79" s="37" t="s">
        <v>111</v>
      </c>
      <c r="I79" s="132">
        <v>0</v>
      </c>
      <c r="K79" s="132">
        <f t="shared" si="9"/>
        <v>0</v>
      </c>
      <c r="M79" s="132">
        <v>0</v>
      </c>
      <c r="N79" s="77"/>
      <c r="O79" s="132">
        <v>0</v>
      </c>
      <c r="P79" s="77"/>
      <c r="Q79" s="132">
        <f t="shared" si="10"/>
        <v>0</v>
      </c>
      <c r="R79" s="77"/>
      <c r="S79" s="71" t="e">
        <f t="shared" si="11"/>
        <v>#DIV/0!</v>
      </c>
      <c r="T79" s="78"/>
      <c r="V79" s="100"/>
    </row>
    <row r="80" spans="1:22" ht="18" customHeight="1" x14ac:dyDescent="0.2">
      <c r="A80" s="102"/>
      <c r="C80" s="106"/>
      <c r="D80" s="37" t="s">
        <v>112</v>
      </c>
      <c r="I80" s="132">
        <v>0</v>
      </c>
      <c r="K80" s="132">
        <f t="shared" si="9"/>
        <v>0</v>
      </c>
      <c r="M80" s="132">
        <v>0</v>
      </c>
      <c r="N80" s="77"/>
      <c r="O80" s="132">
        <v>0</v>
      </c>
      <c r="P80" s="77"/>
      <c r="Q80" s="132">
        <f t="shared" si="10"/>
        <v>0</v>
      </c>
      <c r="R80" s="77"/>
      <c r="S80" s="71" t="e">
        <f t="shared" si="11"/>
        <v>#DIV/0!</v>
      </c>
      <c r="T80" s="78"/>
      <c r="V80" s="100"/>
    </row>
    <row r="81" spans="1:22" ht="18" customHeight="1" x14ac:dyDescent="0.2">
      <c r="A81" s="102"/>
      <c r="C81" s="106"/>
      <c r="D81" s="37" t="s">
        <v>113</v>
      </c>
      <c r="I81" s="132">
        <v>0</v>
      </c>
      <c r="K81" s="132">
        <f t="shared" si="9"/>
        <v>0</v>
      </c>
      <c r="M81" s="132">
        <v>0</v>
      </c>
      <c r="N81" s="77"/>
      <c r="O81" s="132">
        <v>0</v>
      </c>
      <c r="P81" s="77"/>
      <c r="Q81" s="132">
        <f t="shared" si="10"/>
        <v>0</v>
      </c>
      <c r="R81" s="77"/>
      <c r="S81" s="71" t="e">
        <f t="shared" si="11"/>
        <v>#DIV/0!</v>
      </c>
      <c r="T81" s="78"/>
      <c r="V81" s="100"/>
    </row>
    <row r="82" spans="1:22" ht="18" customHeight="1" x14ac:dyDescent="0.2">
      <c r="A82" s="102"/>
      <c r="C82" s="106"/>
      <c r="D82" s="37" t="s">
        <v>114</v>
      </c>
      <c r="I82" s="132">
        <f>[2]eredeti!$FH$10035/1000</f>
        <v>300</v>
      </c>
      <c r="K82" s="132">
        <f t="shared" si="9"/>
        <v>0</v>
      </c>
      <c r="M82" s="132">
        <f>'[2]VI. módosított'!$FH$10035/1000</f>
        <v>300</v>
      </c>
      <c r="N82" s="77"/>
      <c r="O82" s="132">
        <f>'[2]teljesítés 2015.06.30-ig (0714)'!$FH$10035/1000</f>
        <v>39.771999999999998</v>
      </c>
      <c r="P82" s="77"/>
      <c r="Q82" s="132">
        <f t="shared" si="10"/>
        <v>40</v>
      </c>
      <c r="R82" s="77"/>
      <c r="S82" s="71">
        <f t="shared" si="11"/>
        <v>0.13333333333333333</v>
      </c>
      <c r="T82" s="78"/>
      <c r="V82" s="100"/>
    </row>
    <row r="83" spans="1:22" ht="18" customHeight="1" x14ac:dyDescent="0.2">
      <c r="A83" s="102"/>
      <c r="C83" s="106"/>
      <c r="D83" s="37" t="s">
        <v>115</v>
      </c>
      <c r="I83" s="132">
        <f>[2]eredeti!$FH$10036/1000</f>
        <v>0</v>
      </c>
      <c r="K83" s="132">
        <f t="shared" si="9"/>
        <v>0</v>
      </c>
      <c r="M83" s="132">
        <f>'[2]VI. módosított'!$FH$10036/1000</f>
        <v>0</v>
      </c>
      <c r="N83" s="77"/>
      <c r="O83" s="132">
        <f>'[2]teljesítés 2015.06.30-ig (0714)'!$FH$10036/1000</f>
        <v>0</v>
      </c>
      <c r="P83" s="77"/>
      <c r="Q83" s="132">
        <f t="shared" si="10"/>
        <v>0</v>
      </c>
      <c r="R83" s="77"/>
      <c r="S83" s="71" t="e">
        <f t="shared" si="11"/>
        <v>#DIV/0!</v>
      </c>
      <c r="T83" s="78"/>
      <c r="V83" s="100"/>
    </row>
    <row r="84" spans="1:22" ht="18" customHeight="1" x14ac:dyDescent="0.2">
      <c r="A84" s="102"/>
      <c r="C84" s="106"/>
      <c r="I84" s="133"/>
      <c r="K84" s="133"/>
      <c r="M84" s="133"/>
      <c r="N84" s="77"/>
      <c r="O84" s="133"/>
      <c r="P84" s="77"/>
      <c r="Q84" s="133"/>
      <c r="R84" s="77"/>
      <c r="S84" s="104"/>
      <c r="T84" s="78"/>
      <c r="V84" s="100"/>
    </row>
    <row r="85" spans="1:22" ht="18" customHeight="1" x14ac:dyDescent="0.2">
      <c r="B85" s="83"/>
      <c r="C85" s="127"/>
      <c r="D85" s="128"/>
      <c r="I85" s="77"/>
      <c r="J85" s="77"/>
      <c r="K85" s="129"/>
      <c r="L85" s="77"/>
      <c r="M85" s="77"/>
      <c r="N85" s="77"/>
      <c r="O85" s="77"/>
      <c r="P85" s="77"/>
      <c r="Q85" s="77"/>
      <c r="R85" s="77"/>
      <c r="S85" s="77"/>
      <c r="T85" s="78"/>
      <c r="V85" s="100"/>
    </row>
    <row r="86" spans="1:22" ht="18" customHeight="1" x14ac:dyDescent="0.25">
      <c r="A86" s="134" t="s">
        <v>116</v>
      </c>
      <c r="B86" s="83"/>
      <c r="C86" s="127"/>
      <c r="D86" s="106"/>
      <c r="E86" s="83"/>
      <c r="F86" s="83"/>
      <c r="G86" s="83"/>
      <c r="H86" s="83"/>
      <c r="I86" s="135"/>
      <c r="J86" s="136">
        <f>J71+J17</f>
        <v>692545</v>
      </c>
      <c r="K86" s="137"/>
      <c r="L86" s="136">
        <f>L71+L17</f>
        <v>-105</v>
      </c>
      <c r="M86" s="135"/>
      <c r="N86" s="136">
        <f>N71+N17</f>
        <v>692440</v>
      </c>
      <c r="O86" s="135"/>
      <c r="P86" s="136">
        <f>P71+P17</f>
        <v>346558.76999999996</v>
      </c>
      <c r="Q86" s="135"/>
      <c r="R86" s="136">
        <f>R71+R17</f>
        <v>346639</v>
      </c>
      <c r="S86" s="138"/>
      <c r="T86" s="139">
        <f>R86/N86</f>
        <v>0.50060510657963142</v>
      </c>
      <c r="V86" s="100"/>
    </row>
    <row r="87" spans="1:22" ht="18" customHeight="1" x14ac:dyDescent="0.2">
      <c r="B87" s="102"/>
      <c r="C87" s="127"/>
      <c r="D87" s="140"/>
      <c r="I87" s="77"/>
      <c r="J87" s="77"/>
      <c r="K87" s="129"/>
      <c r="L87" s="77"/>
      <c r="M87" s="77"/>
      <c r="N87" s="77"/>
      <c r="O87" s="77"/>
      <c r="P87" s="77"/>
      <c r="Q87" s="77"/>
      <c r="R87" s="77"/>
      <c r="S87" s="77"/>
      <c r="T87" s="78"/>
      <c r="V87" s="100"/>
    </row>
    <row r="88" spans="1:22" ht="18" customHeight="1" x14ac:dyDescent="0.2">
      <c r="B88" s="141"/>
      <c r="C88" s="141"/>
      <c r="D88" s="142"/>
      <c r="E88" s="143"/>
      <c r="F88" s="143"/>
      <c r="G88" s="143"/>
      <c r="H88" s="144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6"/>
      <c r="V88" s="100"/>
    </row>
    <row r="89" spans="1:22" ht="18" customHeight="1" x14ac:dyDescent="0.25">
      <c r="A89" s="36" t="s">
        <v>117</v>
      </c>
      <c r="B89" s="102"/>
      <c r="C89" s="102"/>
      <c r="D89" s="140"/>
      <c r="E89" s="147"/>
      <c r="F89" s="147"/>
      <c r="G89" s="147"/>
      <c r="H89" s="148"/>
      <c r="I89" s="149"/>
      <c r="J89" s="149"/>
      <c r="K89" s="80"/>
      <c r="L89" s="149"/>
      <c r="M89" s="149"/>
      <c r="N89" s="149"/>
      <c r="O89" s="149"/>
      <c r="P89" s="149"/>
      <c r="Q89" s="149"/>
      <c r="R89" s="149"/>
      <c r="S89" s="149"/>
      <c r="T89" s="150"/>
      <c r="V89" s="100"/>
    </row>
    <row r="90" spans="1:22" ht="18" customHeight="1" x14ac:dyDescent="0.2">
      <c r="A90" s="62"/>
      <c r="B90" s="84" t="s">
        <v>118</v>
      </c>
      <c r="C90" s="127"/>
      <c r="D90" s="128"/>
      <c r="E90" s="62"/>
      <c r="F90" s="62"/>
      <c r="G90" s="62"/>
      <c r="H90" s="62"/>
      <c r="I90" s="151"/>
      <c r="J90" s="152">
        <f>SUM(I91:I98)</f>
        <v>203763</v>
      </c>
      <c r="K90" s="153"/>
      <c r="L90" s="152">
        <f>SUM(K91:K98)</f>
        <v>-2690</v>
      </c>
      <c r="M90" s="151"/>
      <c r="N90" s="152">
        <f>SUM(M91:M98)</f>
        <v>201073</v>
      </c>
      <c r="O90" s="151"/>
      <c r="P90" s="152">
        <f>SUM(O91:O98)</f>
        <v>102317.713</v>
      </c>
      <c r="Q90" s="151"/>
      <c r="R90" s="152">
        <f>SUM(Q91:Q98)</f>
        <v>102312</v>
      </c>
      <c r="S90" s="151"/>
      <c r="T90" s="154">
        <f>R90/N90</f>
        <v>0.50883012637201419</v>
      </c>
      <c r="V90" s="100"/>
    </row>
    <row r="91" spans="1:22" ht="18" customHeight="1" x14ac:dyDescent="0.2">
      <c r="A91" s="83"/>
      <c r="B91" s="83"/>
      <c r="C91" s="112" t="s">
        <v>119</v>
      </c>
      <c r="D91" s="106"/>
      <c r="E91" s="83"/>
      <c r="F91" s="83"/>
      <c r="G91" s="83"/>
      <c r="H91" s="83"/>
      <c r="I91" s="107">
        <f>[2]eredeti!$FH$10037/1000</f>
        <v>178726</v>
      </c>
      <c r="J91" s="98"/>
      <c r="K91" s="155">
        <f t="shared" ref="K91:K97" si="12">M91-I91</f>
        <v>-1842</v>
      </c>
      <c r="L91" s="98"/>
      <c r="M91" s="155">
        <f>'[2]VI. módosított'!$FH$10037/1000</f>
        <v>176884</v>
      </c>
      <c r="N91" s="98"/>
      <c r="O91" s="155">
        <f>'[2]teljesítés 2015.06.30-ig (0714)'!$FH$10037/1000</f>
        <v>90566.554000000004</v>
      </c>
      <c r="P91" s="98"/>
      <c r="Q91" s="155">
        <f>ROUND(O91,0)-6</f>
        <v>90561</v>
      </c>
      <c r="R91" s="98"/>
      <c r="S91" s="71">
        <f t="shared" ref="S91:S98" si="13">Q91/M91</f>
        <v>0.51197960245132401</v>
      </c>
      <c r="T91" s="99"/>
      <c r="V91" s="100"/>
    </row>
    <row r="92" spans="1:22" ht="18" customHeight="1" x14ac:dyDescent="0.2">
      <c r="A92" s="83"/>
      <c r="B92" s="83"/>
      <c r="C92" s="112" t="s">
        <v>120</v>
      </c>
      <c r="D92" s="106"/>
      <c r="E92" s="83"/>
      <c r="F92" s="83"/>
      <c r="G92" s="83"/>
      <c r="H92" s="83"/>
      <c r="I92" s="107">
        <v>0</v>
      </c>
      <c r="J92" s="98"/>
      <c r="K92" s="155">
        <f t="shared" si="12"/>
        <v>0</v>
      </c>
      <c r="L92" s="98"/>
      <c r="M92" s="155">
        <v>0</v>
      </c>
      <c r="N92" s="98"/>
      <c r="O92" s="155">
        <v>0</v>
      </c>
      <c r="P92" s="98"/>
      <c r="Q92" s="155">
        <f t="shared" ref="Q92:Q98" si="14">ROUND(O92,0)</f>
        <v>0</v>
      </c>
      <c r="R92" s="98"/>
      <c r="S92" s="71" t="e">
        <f t="shared" si="13"/>
        <v>#DIV/0!</v>
      </c>
      <c r="T92" s="99"/>
      <c r="V92" s="100"/>
    </row>
    <row r="93" spans="1:22" ht="18" customHeight="1" x14ac:dyDescent="0.2">
      <c r="A93" s="83"/>
      <c r="B93" s="83"/>
      <c r="C93" s="112" t="s">
        <v>121</v>
      </c>
      <c r="D93" s="106"/>
      <c r="E93" s="83"/>
      <c r="F93" s="83"/>
      <c r="G93" s="83"/>
      <c r="H93" s="83"/>
      <c r="I93" s="107">
        <f>[2]eredeti!$FH$10038/1000</f>
        <v>4691</v>
      </c>
      <c r="J93" s="98"/>
      <c r="K93" s="155">
        <f t="shared" si="12"/>
        <v>-97</v>
      </c>
      <c r="L93" s="98"/>
      <c r="M93" s="155">
        <f>'[2]VI. módosított'!$FH$10038/1000</f>
        <v>4594</v>
      </c>
      <c r="N93" s="98"/>
      <c r="O93" s="155">
        <f>'[2]teljesítés 2015.06.30-ig (0714)'!$FH$10038/1000</f>
        <v>1829.624</v>
      </c>
      <c r="P93" s="98"/>
      <c r="Q93" s="155">
        <f t="shared" si="14"/>
        <v>1830</v>
      </c>
      <c r="R93" s="98"/>
      <c r="S93" s="71">
        <f t="shared" si="13"/>
        <v>0.3983456682629517</v>
      </c>
      <c r="T93" s="99"/>
      <c r="V93" s="100"/>
    </row>
    <row r="94" spans="1:22" ht="18" customHeight="1" x14ac:dyDescent="0.2">
      <c r="A94" s="83"/>
      <c r="B94" s="83"/>
      <c r="C94" s="112" t="s">
        <v>122</v>
      </c>
      <c r="D94" s="106"/>
      <c r="E94" s="83"/>
      <c r="F94" s="83"/>
      <c r="G94" s="83"/>
      <c r="H94" s="83"/>
      <c r="I94" s="107">
        <f>[2]eredeti!$FH$10039/1000</f>
        <v>0</v>
      </c>
      <c r="J94" s="98"/>
      <c r="K94" s="155">
        <f t="shared" si="12"/>
        <v>374</v>
      </c>
      <c r="L94" s="98"/>
      <c r="M94" s="155">
        <f>'[2]VI. módosított'!$FH$10039/1000</f>
        <v>374</v>
      </c>
      <c r="N94" s="98"/>
      <c r="O94" s="155">
        <f>'[2]teljesítés 2015.06.30-ig (0714)'!$FH$10039/1000</f>
        <v>635.99400000000003</v>
      </c>
      <c r="P94" s="98"/>
      <c r="Q94" s="155">
        <f t="shared" si="14"/>
        <v>636</v>
      </c>
      <c r="R94" s="98"/>
      <c r="S94" s="71">
        <f t="shared" si="13"/>
        <v>1.7005347593582887</v>
      </c>
      <c r="T94" s="99"/>
      <c r="V94" s="100"/>
    </row>
    <row r="95" spans="1:22" ht="18" customHeight="1" x14ac:dyDescent="0.2">
      <c r="A95" s="83"/>
      <c r="B95" s="83"/>
      <c r="C95" s="112" t="s">
        <v>123</v>
      </c>
      <c r="D95" s="106"/>
      <c r="E95" s="83"/>
      <c r="F95" s="83"/>
      <c r="G95" s="83"/>
      <c r="H95" s="83"/>
      <c r="I95" s="107">
        <v>0</v>
      </c>
      <c r="J95" s="98"/>
      <c r="K95" s="155">
        <f t="shared" si="12"/>
        <v>0</v>
      </c>
      <c r="L95" s="98"/>
      <c r="M95" s="155">
        <v>0</v>
      </c>
      <c r="N95" s="98"/>
      <c r="O95" s="155">
        <v>0</v>
      </c>
      <c r="P95" s="98"/>
      <c r="Q95" s="155">
        <f t="shared" si="14"/>
        <v>0</v>
      </c>
      <c r="R95" s="98"/>
      <c r="S95" s="71" t="e">
        <f t="shared" si="13"/>
        <v>#DIV/0!</v>
      </c>
      <c r="T95" s="99"/>
      <c r="V95" s="100"/>
    </row>
    <row r="96" spans="1:22" ht="18" customHeight="1" x14ac:dyDescent="0.2">
      <c r="A96" s="83"/>
      <c r="B96" s="83"/>
      <c r="C96" s="112" t="s">
        <v>124</v>
      </c>
      <c r="D96" s="106"/>
      <c r="E96" s="83"/>
      <c r="F96" s="83"/>
      <c r="G96" s="83"/>
      <c r="H96" s="83"/>
      <c r="I96" s="107">
        <f>[2]eredeti!$FH$10040/1000</f>
        <v>15326</v>
      </c>
      <c r="J96" s="98"/>
      <c r="K96" s="155">
        <f t="shared" si="12"/>
        <v>-965</v>
      </c>
      <c r="L96" s="98"/>
      <c r="M96" s="155">
        <f>'[2]VI. módosított'!$FH$10040/1000</f>
        <v>14361</v>
      </c>
      <c r="N96" s="98"/>
      <c r="O96" s="155">
        <f>'[2]teljesítés 2015.06.30-ig (0714)'!$FH$10040/1000</f>
        <v>7475</v>
      </c>
      <c r="P96" s="98"/>
      <c r="Q96" s="155">
        <f t="shared" si="14"/>
        <v>7475</v>
      </c>
      <c r="R96" s="98"/>
      <c r="S96" s="71">
        <f t="shared" si="13"/>
        <v>0.52050692848687419</v>
      </c>
      <c r="T96" s="99"/>
      <c r="V96" s="100"/>
    </row>
    <row r="97" spans="1:22" ht="18" customHeight="1" x14ac:dyDescent="0.2">
      <c r="A97" s="83"/>
      <c r="B97" s="83"/>
      <c r="C97" s="112" t="s">
        <v>125</v>
      </c>
      <c r="D97" s="106"/>
      <c r="E97" s="83"/>
      <c r="F97" s="83"/>
      <c r="G97" s="83"/>
      <c r="H97" s="83"/>
      <c r="I97" s="107">
        <f>[2]eredeti!$FH$10041/1000</f>
        <v>5020</v>
      </c>
      <c r="J97" s="98"/>
      <c r="K97" s="155">
        <f t="shared" si="12"/>
        <v>-160</v>
      </c>
      <c r="L97" s="98"/>
      <c r="M97" s="155">
        <f>'[2]VI. módosított'!$FH$10041/1000</f>
        <v>4860</v>
      </c>
      <c r="N97" s="98"/>
      <c r="O97" s="155">
        <f>'[2]teljesítés 2015.06.30-ig (0714)'!$FH$10041/1000</f>
        <v>1810.5409999999999</v>
      </c>
      <c r="P97" s="98"/>
      <c r="Q97" s="155">
        <f>ROUND(O97,0)-1</f>
        <v>1810</v>
      </c>
      <c r="R97" s="98"/>
      <c r="S97" s="71">
        <f t="shared" si="13"/>
        <v>0.37242798353909468</v>
      </c>
      <c r="T97" s="99"/>
      <c r="V97" s="100"/>
    </row>
    <row r="98" spans="1:22" ht="18" customHeight="1" x14ac:dyDescent="0.2">
      <c r="A98" s="83"/>
      <c r="B98" s="83"/>
      <c r="C98" s="112" t="s">
        <v>126</v>
      </c>
      <c r="D98" s="106"/>
      <c r="E98" s="83"/>
      <c r="F98" s="83"/>
      <c r="G98" s="83"/>
      <c r="H98" s="83"/>
      <c r="I98" s="107">
        <v>0</v>
      </c>
      <c r="J98" s="98"/>
      <c r="K98" s="155">
        <f>M98-I98</f>
        <v>0</v>
      </c>
      <c r="L98" s="98"/>
      <c r="M98" s="155">
        <v>0</v>
      </c>
      <c r="N98" s="98"/>
      <c r="O98" s="155">
        <v>0</v>
      </c>
      <c r="P98" s="98"/>
      <c r="Q98" s="155">
        <f t="shared" si="14"/>
        <v>0</v>
      </c>
      <c r="R98" s="98"/>
      <c r="S98" s="71" t="e">
        <f t="shared" si="13"/>
        <v>#DIV/0!</v>
      </c>
      <c r="T98" s="99"/>
      <c r="V98" s="100"/>
    </row>
    <row r="99" spans="1:22" ht="18" customHeight="1" x14ac:dyDescent="0.2">
      <c r="A99" s="83"/>
      <c r="B99" s="83"/>
      <c r="C99" s="112"/>
      <c r="D99" s="106"/>
      <c r="E99" s="83"/>
      <c r="F99" s="83"/>
      <c r="G99" s="83"/>
      <c r="H99" s="83"/>
      <c r="I99" s="156"/>
      <c r="J99" s="98"/>
      <c r="K99" s="156"/>
      <c r="L99" s="98"/>
      <c r="M99" s="156"/>
      <c r="N99" s="98"/>
      <c r="O99" s="156"/>
      <c r="P99" s="98"/>
      <c r="Q99" s="156"/>
      <c r="R99" s="98"/>
      <c r="S99" s="104"/>
      <c r="T99" s="99"/>
      <c r="V99" s="100"/>
    </row>
    <row r="100" spans="1:22" ht="18" customHeight="1" x14ac:dyDescent="0.25">
      <c r="A100" s="157" t="s">
        <v>127</v>
      </c>
      <c r="B100" s="158"/>
      <c r="C100" s="159"/>
      <c r="D100" s="160"/>
      <c r="E100" s="161"/>
      <c r="F100" s="161"/>
      <c r="G100" s="161"/>
      <c r="H100" s="161"/>
      <c r="I100" s="162"/>
      <c r="J100" s="163">
        <f>J90</f>
        <v>203763</v>
      </c>
      <c r="K100" s="164"/>
      <c r="L100" s="163">
        <f>L90</f>
        <v>-2690</v>
      </c>
      <c r="M100" s="162"/>
      <c r="N100" s="163">
        <f>N90</f>
        <v>201073</v>
      </c>
      <c r="O100" s="162"/>
      <c r="P100" s="163">
        <f>P90</f>
        <v>102317.713</v>
      </c>
      <c r="Q100" s="162"/>
      <c r="R100" s="163">
        <f>R90</f>
        <v>102312</v>
      </c>
      <c r="S100" s="162"/>
      <c r="T100" s="165">
        <f>R100/N100</f>
        <v>0.50883012637201419</v>
      </c>
      <c r="V100" s="100"/>
    </row>
    <row r="101" spans="1:22" ht="18" customHeight="1" x14ac:dyDescent="0.25">
      <c r="A101" s="158"/>
      <c r="B101" s="158"/>
      <c r="C101" s="159"/>
      <c r="D101" s="160"/>
      <c r="E101" s="161"/>
      <c r="F101" s="161"/>
      <c r="G101" s="161"/>
      <c r="H101" s="16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  <c r="V101" s="100"/>
    </row>
    <row r="102" spans="1:22" ht="18" customHeight="1" x14ac:dyDescent="0.2">
      <c r="A102" s="166"/>
      <c r="B102" s="141"/>
      <c r="C102" s="167"/>
      <c r="D102" s="168"/>
      <c r="E102" s="166"/>
      <c r="F102" s="166"/>
      <c r="G102" s="166"/>
      <c r="H102" s="166"/>
      <c r="I102" s="169"/>
      <c r="J102" s="169"/>
      <c r="K102" s="170"/>
      <c r="L102" s="169"/>
      <c r="M102" s="169"/>
      <c r="N102" s="169"/>
      <c r="O102" s="169"/>
      <c r="P102" s="169"/>
      <c r="Q102" s="169"/>
      <c r="R102" s="169"/>
      <c r="S102" s="169"/>
      <c r="T102" s="171"/>
      <c r="V102" s="100"/>
    </row>
    <row r="103" spans="1:22" ht="18" customHeight="1" x14ac:dyDescent="0.25">
      <c r="A103" s="36" t="s">
        <v>128</v>
      </c>
      <c r="B103" s="84"/>
      <c r="C103" s="127"/>
      <c r="D103" s="103"/>
      <c r="I103" s="77"/>
      <c r="J103" s="77"/>
      <c r="K103" s="129"/>
      <c r="L103" s="77"/>
      <c r="M103" s="77"/>
      <c r="N103" s="77"/>
      <c r="O103" s="77"/>
      <c r="P103" s="77"/>
      <c r="Q103" s="77"/>
      <c r="R103" s="77"/>
      <c r="S103" s="77"/>
      <c r="T103" s="78"/>
      <c r="V103" s="100"/>
    </row>
    <row r="104" spans="1:22" ht="18" customHeight="1" x14ac:dyDescent="0.2">
      <c r="A104" s="83"/>
      <c r="B104" s="172" t="s">
        <v>129</v>
      </c>
      <c r="C104" s="91"/>
      <c r="D104" s="103"/>
      <c r="E104" s="83"/>
      <c r="F104" s="83"/>
      <c r="G104" s="83"/>
      <c r="H104" s="83"/>
      <c r="I104" s="108"/>
      <c r="J104" s="173">
        <f>SUM(J105:J120)</f>
        <v>266986</v>
      </c>
      <c r="K104" s="174"/>
      <c r="L104" s="173">
        <f>SUM(L105:L120)</f>
        <v>7196</v>
      </c>
      <c r="M104" s="174"/>
      <c r="N104" s="173">
        <f>SUM(N105:N120)</f>
        <v>274182</v>
      </c>
      <c r="O104" s="174"/>
      <c r="P104" s="173">
        <f>SUM(P105:P120)</f>
        <v>148517.53700000001</v>
      </c>
      <c r="Q104" s="174"/>
      <c r="R104" s="173">
        <f>SUM(R105:R120)</f>
        <v>148518</v>
      </c>
      <c r="S104" s="174"/>
      <c r="T104" s="175">
        <f>R104/N104</f>
        <v>0.54167669650086436</v>
      </c>
      <c r="V104" s="100"/>
    </row>
    <row r="105" spans="1:22" ht="18" customHeight="1" x14ac:dyDescent="0.2">
      <c r="A105" s="106"/>
      <c r="B105" s="84"/>
      <c r="C105" s="176" t="s">
        <v>130</v>
      </c>
      <c r="D105" s="103"/>
      <c r="E105" s="106"/>
      <c r="F105" s="106"/>
      <c r="G105" s="106"/>
      <c r="H105" s="106"/>
      <c r="I105" s="108"/>
      <c r="J105" s="113">
        <f>SUM(I106:I112)</f>
        <v>732</v>
      </c>
      <c r="K105" s="174"/>
      <c r="L105" s="113">
        <f>SUM(K106:K112)</f>
        <v>-221</v>
      </c>
      <c r="M105" s="174"/>
      <c r="N105" s="113">
        <f>SUM(M106:M112)</f>
        <v>511</v>
      </c>
      <c r="O105" s="174"/>
      <c r="P105" s="113">
        <f>SUM(O106:O112)</f>
        <v>277.584</v>
      </c>
      <c r="Q105" s="174"/>
      <c r="R105" s="113">
        <f>SUM(Q106:Q112)</f>
        <v>278</v>
      </c>
      <c r="S105" s="108"/>
      <c r="T105" s="120">
        <f>R105/N105</f>
        <v>0.5440313111545988</v>
      </c>
      <c r="V105" s="100"/>
    </row>
    <row r="106" spans="1:22" ht="18" customHeight="1" x14ac:dyDescent="0.2">
      <c r="A106" s="106"/>
      <c r="B106" s="84"/>
      <c r="C106" s="176"/>
      <c r="D106" s="37" t="s">
        <v>131</v>
      </c>
      <c r="E106" s="106"/>
      <c r="F106" s="106"/>
      <c r="G106" s="106"/>
      <c r="H106" s="106"/>
      <c r="I106" s="107">
        <f>[2]eredeti!$FH$10042/1000</f>
        <v>107</v>
      </c>
      <c r="J106" s="109"/>
      <c r="K106" s="107">
        <f t="shared" ref="K106:K112" si="15">M106-I106</f>
        <v>-10</v>
      </c>
      <c r="L106" s="109"/>
      <c r="M106" s="107">
        <f>'[2]VI. módosított'!$FH$10042/1000</f>
        <v>97</v>
      </c>
      <c r="N106" s="109"/>
      <c r="O106" s="107">
        <f>'[2]teljesítés 2015.06.30-ig (0714)'!$FH$10042/1000</f>
        <v>36.814</v>
      </c>
      <c r="P106" s="109"/>
      <c r="Q106" s="107">
        <f t="shared" ref="Q106:Q112" si="16">ROUND(O106,0)</f>
        <v>37</v>
      </c>
      <c r="R106" s="109"/>
      <c r="S106" s="71">
        <f t="shared" ref="S106:S112" si="17">Q106/M106</f>
        <v>0.38144329896907214</v>
      </c>
      <c r="T106" s="72"/>
      <c r="V106" s="100"/>
    </row>
    <row r="107" spans="1:22" ht="18" customHeight="1" x14ac:dyDescent="0.2">
      <c r="A107" s="106"/>
      <c r="B107" s="84"/>
      <c r="C107" s="176"/>
      <c r="D107" s="37" t="s">
        <v>132</v>
      </c>
      <c r="E107" s="106"/>
      <c r="F107" s="106"/>
      <c r="G107" s="106"/>
      <c r="H107" s="106"/>
      <c r="I107" s="107">
        <f>[2]eredeti!$FH$10043/1000</f>
        <v>340</v>
      </c>
      <c r="J107" s="109"/>
      <c r="K107" s="107">
        <f t="shared" si="15"/>
        <v>-211</v>
      </c>
      <c r="L107" s="109"/>
      <c r="M107" s="107">
        <f>'[2]VI. módosított'!$FH$10043/1000</f>
        <v>129</v>
      </c>
      <c r="N107" s="109"/>
      <c r="O107" s="107">
        <f>'[2]teljesítés 2015.06.30-ig (0714)'!$FH$10043/1000</f>
        <v>94.533000000000001</v>
      </c>
      <c r="P107" s="109"/>
      <c r="Q107" s="107">
        <f>ROUND(O107,0)-1</f>
        <v>94</v>
      </c>
      <c r="R107" s="109"/>
      <c r="S107" s="71">
        <f t="shared" si="17"/>
        <v>0.72868217054263562</v>
      </c>
      <c r="T107" s="72"/>
      <c r="V107" s="100"/>
    </row>
    <row r="108" spans="1:22" ht="18" customHeight="1" x14ac:dyDescent="0.2">
      <c r="A108" s="106"/>
      <c r="B108" s="84"/>
      <c r="C108" s="176"/>
      <c r="D108" s="37" t="s">
        <v>133</v>
      </c>
      <c r="E108" s="106"/>
      <c r="F108" s="106"/>
      <c r="G108" s="106"/>
      <c r="H108" s="106"/>
      <c r="I108" s="107">
        <f>[2]eredeti!$FH$10044/1000</f>
        <v>167</v>
      </c>
      <c r="J108" s="109"/>
      <c r="K108" s="107">
        <f t="shared" si="15"/>
        <v>0</v>
      </c>
      <c r="L108" s="109"/>
      <c r="M108" s="107">
        <f>'[2]VI. módosított'!$FH$10044/1000</f>
        <v>167</v>
      </c>
      <c r="N108" s="109"/>
      <c r="O108" s="107">
        <f>'[2]teljesítés 2015.06.30-ig (0714)'!$FH$10044/1000</f>
        <v>14.714</v>
      </c>
      <c r="P108" s="109"/>
      <c r="Q108" s="107">
        <f t="shared" si="16"/>
        <v>15</v>
      </c>
      <c r="R108" s="109"/>
      <c r="S108" s="71">
        <f t="shared" si="17"/>
        <v>8.9820359281437126E-2</v>
      </c>
      <c r="T108" s="72"/>
      <c r="V108" s="100"/>
    </row>
    <row r="109" spans="1:22" ht="18" customHeight="1" x14ac:dyDescent="0.2">
      <c r="A109" s="106"/>
      <c r="B109" s="84"/>
      <c r="C109" s="176"/>
      <c r="D109" s="37" t="s">
        <v>134</v>
      </c>
      <c r="E109" s="106"/>
      <c r="F109" s="106"/>
      <c r="G109" s="106"/>
      <c r="H109" s="106"/>
      <c r="I109" s="107">
        <f>[2]eredeti!$FH$10045/1000</f>
        <v>118</v>
      </c>
      <c r="J109" s="109"/>
      <c r="K109" s="107">
        <f t="shared" si="15"/>
        <v>0</v>
      </c>
      <c r="L109" s="109"/>
      <c r="M109" s="107">
        <f>'[2]VI. módosított'!$FH$10045/1000</f>
        <v>118</v>
      </c>
      <c r="N109" s="109"/>
      <c r="O109" s="107">
        <f>'[2]teljesítés 2015.06.30-ig (0714)'!$FH$10045/1000</f>
        <v>110.503</v>
      </c>
      <c r="P109" s="109"/>
      <c r="Q109" s="107">
        <f t="shared" si="16"/>
        <v>111</v>
      </c>
      <c r="R109" s="109"/>
      <c r="S109" s="71">
        <f t="shared" si="17"/>
        <v>0.94067796610169496</v>
      </c>
      <c r="T109" s="72"/>
      <c r="V109" s="100"/>
    </row>
    <row r="110" spans="1:22" ht="18" customHeight="1" x14ac:dyDescent="0.2">
      <c r="A110" s="106"/>
      <c r="B110" s="84"/>
      <c r="C110" s="176"/>
      <c r="D110" s="37" t="s">
        <v>135</v>
      </c>
      <c r="E110" s="106"/>
      <c r="F110" s="106"/>
      <c r="G110" s="106"/>
      <c r="H110" s="106"/>
      <c r="I110" s="107">
        <f>[2]eredeti!$FH$10046/1000</f>
        <v>0</v>
      </c>
      <c r="J110" s="109"/>
      <c r="K110" s="107">
        <f t="shared" si="15"/>
        <v>0</v>
      </c>
      <c r="L110" s="109"/>
      <c r="M110" s="107">
        <f>'[2]VI. módosított'!$FH$10046/1000</f>
        <v>0</v>
      </c>
      <c r="N110" s="109"/>
      <c r="O110" s="107">
        <f>'[2]teljesítés 2015.06.30-ig (0714)'!$FH$10046/1000</f>
        <v>21.02</v>
      </c>
      <c r="P110" s="109"/>
      <c r="Q110" s="107">
        <f t="shared" si="16"/>
        <v>21</v>
      </c>
      <c r="R110" s="109"/>
      <c r="S110" s="71" t="e">
        <f t="shared" si="17"/>
        <v>#DIV/0!</v>
      </c>
      <c r="T110" s="72"/>
      <c r="V110" s="100"/>
    </row>
    <row r="111" spans="1:22" ht="18" customHeight="1" x14ac:dyDescent="0.2">
      <c r="A111" s="106"/>
      <c r="B111" s="84"/>
      <c r="C111" s="176"/>
      <c r="D111" s="37" t="s">
        <v>136</v>
      </c>
      <c r="E111" s="106"/>
      <c r="F111" s="106"/>
      <c r="G111" s="106"/>
      <c r="H111" s="106"/>
      <c r="I111" s="107">
        <f>[2]eredeti!$FH$10049/1000</f>
        <v>0</v>
      </c>
      <c r="J111" s="109"/>
      <c r="K111" s="107">
        <f t="shared" si="15"/>
        <v>0</v>
      </c>
      <c r="L111" s="109"/>
      <c r="M111" s="107">
        <f>'[2]VI. módosított'!$FH$10049/1000</f>
        <v>0</v>
      </c>
      <c r="N111" s="109"/>
      <c r="O111" s="107">
        <f>'[2]teljesítés 2015.06.30-ig (0714)'!$FH$10049/1000</f>
        <v>0</v>
      </c>
      <c r="P111" s="109"/>
      <c r="Q111" s="107">
        <f t="shared" si="16"/>
        <v>0</v>
      </c>
      <c r="R111" s="109"/>
      <c r="S111" s="71" t="e">
        <f t="shared" si="17"/>
        <v>#DIV/0!</v>
      </c>
      <c r="T111" s="72"/>
      <c r="V111" s="100"/>
    </row>
    <row r="112" spans="1:22" ht="18" customHeight="1" x14ac:dyDescent="0.2">
      <c r="A112" s="106"/>
      <c r="B112" s="84"/>
      <c r="C112" s="176"/>
      <c r="D112" s="37" t="s">
        <v>137</v>
      </c>
      <c r="E112" s="106"/>
      <c r="F112" s="106"/>
      <c r="G112" s="106"/>
      <c r="H112" s="106"/>
      <c r="I112" s="107">
        <f>[2]eredeti!$FH$10048/1000</f>
        <v>0</v>
      </c>
      <c r="J112" s="109"/>
      <c r="K112" s="107">
        <f t="shared" si="15"/>
        <v>0</v>
      </c>
      <c r="L112" s="109"/>
      <c r="M112" s="107">
        <f>'[2]VI. módosított'!$FH$10048/1000</f>
        <v>0</v>
      </c>
      <c r="N112" s="109"/>
      <c r="O112" s="107">
        <f>'[2]teljesítés 2015.06.30-ig (0714)'!$FH$10048/1000</f>
        <v>0</v>
      </c>
      <c r="P112" s="109"/>
      <c r="Q112" s="107">
        <f t="shared" si="16"/>
        <v>0</v>
      </c>
      <c r="R112" s="109"/>
      <c r="S112" s="71" t="e">
        <f t="shared" si="17"/>
        <v>#DIV/0!</v>
      </c>
      <c r="T112" s="72"/>
      <c r="V112" s="100"/>
    </row>
    <row r="113" spans="1:22" ht="18" customHeight="1" x14ac:dyDescent="0.2">
      <c r="A113" s="106"/>
      <c r="B113" s="84"/>
      <c r="C113" s="176" t="s">
        <v>138</v>
      </c>
      <c r="D113" s="103"/>
      <c r="E113" s="106"/>
      <c r="F113" s="106"/>
      <c r="G113" s="106"/>
      <c r="H113" s="106"/>
      <c r="I113" s="104"/>
      <c r="J113" s="113">
        <f>SUM(I114:I119)</f>
        <v>266254</v>
      </c>
      <c r="K113" s="174"/>
      <c r="L113" s="113">
        <f>SUM(K114:K119)</f>
        <v>7417</v>
      </c>
      <c r="M113" s="174"/>
      <c r="N113" s="113">
        <f>SUM(M114:M119)</f>
        <v>273671</v>
      </c>
      <c r="O113" s="174"/>
      <c r="P113" s="113">
        <f>SUM(O114:O119)</f>
        <v>148239.95300000001</v>
      </c>
      <c r="Q113" s="174"/>
      <c r="R113" s="113">
        <f>SUM(Q114:Q119)</f>
        <v>148240</v>
      </c>
      <c r="S113" s="104"/>
      <c r="T113" s="120">
        <f>R113/N113</f>
        <v>0.54167229995140154</v>
      </c>
      <c r="V113" s="100"/>
    </row>
    <row r="114" spans="1:22" ht="18" customHeight="1" x14ac:dyDescent="0.2">
      <c r="A114" s="106"/>
      <c r="B114" s="84"/>
      <c r="C114" s="176"/>
      <c r="D114" s="103" t="s">
        <v>139</v>
      </c>
      <c r="E114" s="106"/>
      <c r="F114" s="106"/>
      <c r="G114" s="106"/>
      <c r="H114" s="106"/>
      <c r="I114" s="107">
        <f>[2]eredeti!$FH$10050/1000</f>
        <v>187299</v>
      </c>
      <c r="J114" s="109"/>
      <c r="K114" s="107">
        <f t="shared" ref="K114:K119" si="18">M114-I114</f>
        <v>6406</v>
      </c>
      <c r="L114" s="109"/>
      <c r="M114" s="107">
        <f>'[2]VI. módosított'!$FH$10050/1000</f>
        <v>193705</v>
      </c>
      <c r="N114" s="109"/>
      <c r="O114" s="107">
        <f>'[2]teljesítés 2015.06.30-ig (0714)'!$FH$10050/1000</f>
        <v>104936.772</v>
      </c>
      <c r="P114" s="109"/>
      <c r="Q114" s="107">
        <f t="shared" ref="Q114:Q119" si="19">ROUND(O114,0)</f>
        <v>104937</v>
      </c>
      <c r="R114" s="109"/>
      <c r="S114" s="71">
        <f t="shared" ref="S114:S119" si="20">Q114/M114</f>
        <v>0.54173614516920054</v>
      </c>
      <c r="T114" s="72"/>
      <c r="V114" s="100"/>
    </row>
    <row r="115" spans="1:22" ht="18" customHeight="1" x14ac:dyDescent="0.2">
      <c r="A115" s="106"/>
      <c r="B115" s="84"/>
      <c r="C115" s="176"/>
      <c r="D115" s="103" t="s">
        <v>140</v>
      </c>
      <c r="E115" s="106"/>
      <c r="F115" s="106"/>
      <c r="G115" s="106"/>
      <c r="H115" s="106"/>
      <c r="I115" s="107">
        <f>[2]eredeti!$FH$10051/1000</f>
        <v>10574</v>
      </c>
      <c r="J115" s="109"/>
      <c r="K115" s="107">
        <f t="shared" si="18"/>
        <v>-38</v>
      </c>
      <c r="L115" s="109"/>
      <c r="M115" s="107">
        <f>'[2]VI. módosított'!$FH$10051/1000</f>
        <v>10536</v>
      </c>
      <c r="N115" s="109"/>
      <c r="O115" s="107">
        <f>'[2]teljesítés 2015.06.30-ig (0714)'!$FH$10051/1000</f>
        <v>6021.6859999999997</v>
      </c>
      <c r="P115" s="109"/>
      <c r="Q115" s="107">
        <f t="shared" si="19"/>
        <v>6022</v>
      </c>
      <c r="R115" s="109"/>
      <c r="S115" s="71">
        <f t="shared" si="20"/>
        <v>0.57156416097190588</v>
      </c>
      <c r="T115" s="72"/>
      <c r="V115" s="100"/>
    </row>
    <row r="116" spans="1:22" ht="18" customHeight="1" x14ac:dyDescent="0.2">
      <c r="A116" s="106"/>
      <c r="B116" s="84"/>
      <c r="C116" s="176"/>
      <c r="D116" s="103" t="s">
        <v>141</v>
      </c>
      <c r="E116" s="106"/>
      <c r="F116" s="106"/>
      <c r="G116" s="106"/>
      <c r="H116" s="106"/>
      <c r="I116" s="107">
        <f>[2]eredeti!$FH$10052/1000</f>
        <v>0</v>
      </c>
      <c r="J116" s="109"/>
      <c r="K116" s="107">
        <f t="shared" si="18"/>
        <v>0</v>
      </c>
      <c r="L116" s="109"/>
      <c r="M116" s="107">
        <f>'[2]VI. módosított'!$FH$10052/1000</f>
        <v>0</v>
      </c>
      <c r="N116" s="109"/>
      <c r="O116" s="107">
        <f>'[2]teljesítés 2015.06.30-ig (0714)'!$FH$10052/1000</f>
        <v>0</v>
      </c>
      <c r="P116" s="109"/>
      <c r="Q116" s="107">
        <f t="shared" si="19"/>
        <v>0</v>
      </c>
      <c r="R116" s="109"/>
      <c r="S116" s="71" t="e">
        <f t="shared" si="20"/>
        <v>#DIV/0!</v>
      </c>
      <c r="T116" s="72"/>
      <c r="V116" s="100"/>
    </row>
    <row r="117" spans="1:22" ht="18" customHeight="1" x14ac:dyDescent="0.2">
      <c r="A117" s="106"/>
      <c r="B117" s="84"/>
      <c r="C117" s="176"/>
      <c r="D117" s="103" t="s">
        <v>142</v>
      </c>
      <c r="E117" s="106"/>
      <c r="F117" s="106"/>
      <c r="G117" s="106"/>
      <c r="H117" s="106"/>
      <c r="I117" s="107">
        <f>[2]eredeti!$FH$10053/1000</f>
        <v>5955</v>
      </c>
      <c r="J117" s="109"/>
      <c r="K117" s="107">
        <f t="shared" si="18"/>
        <v>-737</v>
      </c>
      <c r="L117" s="109"/>
      <c r="M117" s="107">
        <f>'[2]VI. módosított'!$FH$10053/1000</f>
        <v>5218</v>
      </c>
      <c r="N117" s="109"/>
      <c r="O117" s="107">
        <f>'[2]teljesítés 2015.06.30-ig (0714)'!$FH$10053/1000</f>
        <v>2104.3000000000002</v>
      </c>
      <c r="P117" s="109"/>
      <c r="Q117" s="107">
        <f t="shared" si="19"/>
        <v>2104</v>
      </c>
      <c r="R117" s="109"/>
      <c r="S117" s="71">
        <f t="shared" si="20"/>
        <v>0.40321962437715597</v>
      </c>
      <c r="T117" s="72"/>
      <c r="V117" s="100"/>
    </row>
    <row r="118" spans="1:22" ht="18" customHeight="1" x14ac:dyDescent="0.2">
      <c r="A118" s="106"/>
      <c r="B118" s="84"/>
      <c r="C118" s="176"/>
      <c r="D118" s="103" t="s">
        <v>143</v>
      </c>
      <c r="E118" s="106"/>
      <c r="F118" s="106"/>
      <c r="G118" s="106"/>
      <c r="H118" s="106"/>
      <c r="I118" s="107">
        <f>[2]eredeti!$FH$10054/1000</f>
        <v>6828</v>
      </c>
      <c r="J118" s="109"/>
      <c r="K118" s="107">
        <f t="shared" si="18"/>
        <v>1201</v>
      </c>
      <c r="L118" s="109"/>
      <c r="M118" s="107">
        <f>'[2]VI. módosított'!$FH$10054/1000</f>
        <v>8029</v>
      </c>
      <c r="N118" s="109"/>
      <c r="O118" s="107">
        <f>'[2]teljesítés 2015.06.30-ig (0714)'!$FH$10054/1000</f>
        <v>2362.373</v>
      </c>
      <c r="P118" s="109"/>
      <c r="Q118" s="107">
        <f t="shared" si="19"/>
        <v>2362</v>
      </c>
      <c r="R118" s="109"/>
      <c r="S118" s="71">
        <f t="shared" si="20"/>
        <v>0.29418358450616516</v>
      </c>
      <c r="T118" s="72"/>
      <c r="V118" s="100"/>
    </row>
    <row r="119" spans="1:22" ht="18" customHeight="1" x14ac:dyDescent="0.2">
      <c r="A119" s="106"/>
      <c r="B119" s="84"/>
      <c r="C119" s="176"/>
      <c r="D119" s="103" t="s">
        <v>144</v>
      </c>
      <c r="E119" s="106"/>
      <c r="F119" s="106"/>
      <c r="G119" s="106"/>
      <c r="H119" s="106"/>
      <c r="I119" s="107">
        <f>SUM([2]eredeti!$FH$10055:$FH$10063)/1000</f>
        <v>55598</v>
      </c>
      <c r="J119" s="109"/>
      <c r="K119" s="107">
        <f t="shared" si="18"/>
        <v>585</v>
      </c>
      <c r="L119" s="109"/>
      <c r="M119" s="107">
        <f>SUM('[2]VI. módosított'!$FH$10055:$FH$10063)/1000</f>
        <v>56183</v>
      </c>
      <c r="N119" s="109"/>
      <c r="O119" s="107">
        <f>SUM('[2]teljesítés 2015.06.30-ig (0714)'!$FH$10055:$FH$10063)/1000</f>
        <v>32814.822</v>
      </c>
      <c r="P119" s="109"/>
      <c r="Q119" s="107">
        <f t="shared" si="19"/>
        <v>32815</v>
      </c>
      <c r="R119" s="109"/>
      <c r="S119" s="71">
        <f t="shared" si="20"/>
        <v>0.58407347418258193</v>
      </c>
      <c r="T119" s="72"/>
      <c r="V119" s="100"/>
    </row>
    <row r="120" spans="1:22" ht="18" customHeight="1" x14ac:dyDescent="0.2">
      <c r="A120" s="106"/>
      <c r="B120" s="84"/>
      <c r="C120" s="176" t="s">
        <v>145</v>
      </c>
      <c r="D120" s="103"/>
      <c r="E120" s="106"/>
      <c r="F120" s="106"/>
      <c r="G120" s="106"/>
      <c r="H120" s="106"/>
      <c r="I120" s="104"/>
      <c r="J120" s="113">
        <f>SUM(I121:I122)</f>
        <v>0</v>
      </c>
      <c r="K120" s="105"/>
      <c r="L120" s="113">
        <f>SUM(K121:K122)</f>
        <v>0</v>
      </c>
      <c r="M120" s="105"/>
      <c r="N120" s="113">
        <f>SUM(M121:M122)</f>
        <v>0</v>
      </c>
      <c r="O120" s="105"/>
      <c r="P120" s="113">
        <f>SUM(O121:O122)</f>
        <v>0</v>
      </c>
      <c r="Q120" s="105"/>
      <c r="R120" s="113">
        <f>SUM(Q121:Q122)</f>
        <v>0</v>
      </c>
      <c r="S120" s="104"/>
      <c r="T120" s="120" t="e">
        <f>R120/N120</f>
        <v>#DIV/0!</v>
      </c>
      <c r="V120" s="100"/>
    </row>
    <row r="121" spans="1:22" ht="18" customHeight="1" x14ac:dyDescent="0.2">
      <c r="A121" s="106"/>
      <c r="B121" s="84"/>
      <c r="C121" s="176"/>
      <c r="D121" s="103" t="s">
        <v>146</v>
      </c>
      <c r="E121" s="106"/>
      <c r="F121" s="106"/>
      <c r="G121" s="106"/>
      <c r="H121" s="106"/>
      <c r="I121" s="97">
        <v>0</v>
      </c>
      <c r="J121" s="177"/>
      <c r="K121" s="107">
        <f>M121-I121</f>
        <v>0</v>
      </c>
      <c r="L121" s="177"/>
      <c r="M121" s="107">
        <v>0</v>
      </c>
      <c r="N121" s="177"/>
      <c r="O121" s="107">
        <v>0</v>
      </c>
      <c r="P121" s="177"/>
      <c r="Q121" s="107">
        <f>ROUND(O121,0)</f>
        <v>0</v>
      </c>
      <c r="R121" s="177"/>
      <c r="S121" s="71" t="e">
        <f>Q121/M121</f>
        <v>#DIV/0!</v>
      </c>
      <c r="T121" s="178"/>
      <c r="V121" s="100"/>
    </row>
    <row r="122" spans="1:22" ht="18" customHeight="1" x14ac:dyDescent="0.2">
      <c r="A122" s="106"/>
      <c r="B122" s="84"/>
      <c r="C122" s="176"/>
      <c r="D122" s="103" t="s">
        <v>147</v>
      </c>
      <c r="E122" s="106"/>
      <c r="F122" s="106"/>
      <c r="G122" s="106"/>
      <c r="H122" s="106"/>
      <c r="I122" s="97">
        <v>0</v>
      </c>
      <c r="J122" s="177"/>
      <c r="K122" s="107">
        <f>M122-I122</f>
        <v>0</v>
      </c>
      <c r="L122" s="177"/>
      <c r="M122" s="107">
        <v>0</v>
      </c>
      <c r="N122" s="177"/>
      <c r="O122" s="107">
        <v>0</v>
      </c>
      <c r="P122" s="177"/>
      <c r="Q122" s="107">
        <f>ROUND(O122,0)</f>
        <v>0</v>
      </c>
      <c r="R122" s="177"/>
      <c r="S122" s="71" t="e">
        <f>Q122/M122</f>
        <v>#DIV/0!</v>
      </c>
      <c r="T122" s="178"/>
      <c r="V122" s="100"/>
    </row>
    <row r="123" spans="1:22" ht="18" customHeight="1" x14ac:dyDescent="0.2">
      <c r="A123" s="83"/>
      <c r="B123" s="83"/>
      <c r="C123" s="83"/>
      <c r="D123" s="106"/>
      <c r="E123" s="83"/>
      <c r="F123" s="83"/>
      <c r="G123" s="83"/>
      <c r="H123" s="83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179"/>
      <c r="V123" s="100"/>
    </row>
    <row r="124" spans="1:22" ht="18" customHeight="1" x14ac:dyDescent="0.2">
      <c r="A124" s="83"/>
      <c r="B124" s="172" t="s">
        <v>148</v>
      </c>
      <c r="C124" s="91"/>
      <c r="D124" s="106"/>
      <c r="E124" s="83"/>
      <c r="F124" s="83"/>
      <c r="G124" s="83"/>
      <c r="H124" s="83"/>
      <c r="I124" s="80"/>
      <c r="J124" s="173">
        <f>SUM(J125:J134)</f>
        <v>16286</v>
      </c>
      <c r="K124" s="124"/>
      <c r="L124" s="173">
        <f>SUM(L125:L134)</f>
        <v>500</v>
      </c>
      <c r="M124" s="80"/>
      <c r="N124" s="173">
        <f>SUM(N125:N134)</f>
        <v>16786</v>
      </c>
      <c r="O124" s="80"/>
      <c r="P124" s="173">
        <f>SUM(P125:P134)</f>
        <v>9273.66</v>
      </c>
      <c r="Q124" s="80"/>
      <c r="R124" s="173">
        <f>SUM(R125:R134)</f>
        <v>9273</v>
      </c>
      <c r="S124" s="80"/>
      <c r="T124" s="175">
        <f>R124/N124</f>
        <v>0.55242463958060284</v>
      </c>
      <c r="V124" s="100"/>
    </row>
    <row r="125" spans="1:22" ht="18" customHeight="1" x14ac:dyDescent="0.2">
      <c r="A125" s="106"/>
      <c r="B125" s="106"/>
      <c r="C125" s="176" t="s">
        <v>149</v>
      </c>
      <c r="D125" s="103"/>
      <c r="E125" s="106"/>
      <c r="F125" s="106"/>
      <c r="G125" s="106"/>
      <c r="H125" s="106"/>
      <c r="I125" s="111"/>
      <c r="J125" s="113">
        <f>SUM(I126:I131)</f>
        <v>8686</v>
      </c>
      <c r="K125" s="174"/>
      <c r="L125" s="113">
        <f>SUM(K126:K131)</f>
        <v>28</v>
      </c>
      <c r="M125" s="174"/>
      <c r="N125" s="113">
        <f>SUM(M126:M131)</f>
        <v>8714</v>
      </c>
      <c r="O125" s="174"/>
      <c r="P125" s="113">
        <f>SUM(O126:O131)</f>
        <v>3641.2950000000001</v>
      </c>
      <c r="Q125" s="174"/>
      <c r="R125" s="113">
        <f>SUM(Q126:Q131)</f>
        <v>3641</v>
      </c>
      <c r="S125" s="97"/>
      <c r="T125" s="120">
        <f>R125/N125</f>
        <v>0.41783337158595363</v>
      </c>
      <c r="V125" s="100"/>
    </row>
    <row r="126" spans="1:22" ht="18" customHeight="1" x14ac:dyDescent="0.2">
      <c r="A126" s="106"/>
      <c r="B126" s="106"/>
      <c r="C126" s="176"/>
      <c r="D126" s="103" t="s">
        <v>150</v>
      </c>
      <c r="E126" s="106"/>
      <c r="F126" s="106"/>
      <c r="G126" s="106"/>
      <c r="H126" s="106"/>
      <c r="I126" s="97">
        <v>0</v>
      </c>
      <c r="J126" s="109"/>
      <c r="K126" s="107">
        <f t="shared" ref="K126:K131" si="21">M126-I126</f>
        <v>0</v>
      </c>
      <c r="L126" s="109"/>
      <c r="M126" s="107">
        <v>0</v>
      </c>
      <c r="N126" s="109"/>
      <c r="O126" s="107">
        <v>0</v>
      </c>
      <c r="P126" s="109"/>
      <c r="Q126" s="107">
        <f t="shared" ref="Q126:Q131" si="22">ROUND(O126,0)</f>
        <v>0</v>
      </c>
      <c r="R126" s="109"/>
      <c r="S126" s="71" t="e">
        <f t="shared" ref="S126:S131" si="23">Q126/M126</f>
        <v>#DIV/0!</v>
      </c>
      <c r="T126" s="72"/>
      <c r="V126" s="100"/>
    </row>
    <row r="127" spans="1:22" ht="18" customHeight="1" x14ac:dyDescent="0.2">
      <c r="A127" s="106"/>
      <c r="B127" s="106"/>
      <c r="C127" s="176"/>
      <c r="D127" s="103" t="s">
        <v>151</v>
      </c>
      <c r="E127" s="106"/>
      <c r="F127" s="106"/>
      <c r="G127" s="106"/>
      <c r="H127" s="106"/>
      <c r="I127" s="97">
        <f>[2]eredeti!$FH$10064/1000</f>
        <v>3651</v>
      </c>
      <c r="J127" s="109"/>
      <c r="K127" s="107">
        <f t="shared" si="21"/>
        <v>-314</v>
      </c>
      <c r="L127" s="109"/>
      <c r="M127" s="107">
        <f>'[2]VI. módosított'!$FH$10064/1000-314</f>
        <v>3337</v>
      </c>
      <c r="N127" s="109"/>
      <c r="O127" s="107">
        <f>'[2]teljesítés 2015.06.30-ig (0714)'!$FH$10064/1000</f>
        <v>1698.914</v>
      </c>
      <c r="P127" s="109"/>
      <c r="Q127" s="107">
        <f t="shared" si="22"/>
        <v>1699</v>
      </c>
      <c r="R127" s="109"/>
      <c r="S127" s="71">
        <f t="shared" si="23"/>
        <v>0.50913994605933477</v>
      </c>
      <c r="T127" s="72"/>
      <c r="V127" s="100"/>
    </row>
    <row r="128" spans="1:22" ht="18" customHeight="1" x14ac:dyDescent="0.2">
      <c r="A128" s="106"/>
      <c r="B128" s="106"/>
      <c r="C128" s="176"/>
      <c r="D128" s="103" t="s">
        <v>152</v>
      </c>
      <c r="E128" s="106"/>
      <c r="F128" s="106"/>
      <c r="G128" s="106"/>
      <c r="H128" s="106"/>
      <c r="I128" s="97">
        <v>0</v>
      </c>
      <c r="J128" s="109"/>
      <c r="K128" s="107">
        <f t="shared" si="21"/>
        <v>0</v>
      </c>
      <c r="L128" s="109"/>
      <c r="M128" s="107">
        <v>0</v>
      </c>
      <c r="N128" s="109"/>
      <c r="O128" s="107">
        <v>0</v>
      </c>
      <c r="P128" s="109"/>
      <c r="Q128" s="107">
        <f t="shared" si="22"/>
        <v>0</v>
      </c>
      <c r="R128" s="109"/>
      <c r="S128" s="71" t="e">
        <f t="shared" si="23"/>
        <v>#DIV/0!</v>
      </c>
      <c r="T128" s="72"/>
      <c r="V128" s="100"/>
    </row>
    <row r="129" spans="1:22" ht="18" customHeight="1" x14ac:dyDescent="0.2">
      <c r="A129" s="106"/>
      <c r="B129" s="106"/>
      <c r="C129" s="176"/>
      <c r="D129" s="103" t="s">
        <v>153</v>
      </c>
      <c r="E129" s="106"/>
      <c r="F129" s="106"/>
      <c r="G129" s="106"/>
      <c r="H129" s="106"/>
      <c r="I129" s="97">
        <f>[2]eredeti!$FH$10065/1000</f>
        <v>0</v>
      </c>
      <c r="J129" s="109"/>
      <c r="K129" s="107">
        <f t="shared" si="21"/>
        <v>334</v>
      </c>
      <c r="L129" s="109"/>
      <c r="M129" s="107">
        <f>'[2]VI. módosított'!$FH$10065/1000+314</f>
        <v>334</v>
      </c>
      <c r="N129" s="109"/>
      <c r="O129" s="107">
        <f>'[2]teljesítés 2015.06.30-ig (0714)'!$FH$10065/1000</f>
        <v>264.87</v>
      </c>
      <c r="P129" s="109"/>
      <c r="Q129" s="107">
        <f t="shared" si="22"/>
        <v>265</v>
      </c>
      <c r="R129" s="109"/>
      <c r="S129" s="71">
        <f t="shared" si="23"/>
        <v>0.79341317365269459</v>
      </c>
      <c r="T129" s="72"/>
      <c r="V129" s="100"/>
    </row>
    <row r="130" spans="1:22" ht="18" customHeight="1" x14ac:dyDescent="0.2">
      <c r="A130" s="106"/>
      <c r="B130" s="106"/>
      <c r="C130" s="176"/>
      <c r="D130" s="103" t="s">
        <v>154</v>
      </c>
      <c r="E130" s="106"/>
      <c r="F130" s="106"/>
      <c r="G130" s="106"/>
      <c r="H130" s="106"/>
      <c r="I130" s="97">
        <f>[2]eredeti!$FH$10066/1000</f>
        <v>4427</v>
      </c>
      <c r="J130" s="109"/>
      <c r="K130" s="107">
        <f t="shared" si="21"/>
        <v>-2</v>
      </c>
      <c r="L130" s="109"/>
      <c r="M130" s="107">
        <f>'[2]VI. módosított'!$FH$10066/1000</f>
        <v>4425</v>
      </c>
      <c r="N130" s="109"/>
      <c r="O130" s="107">
        <f>'[2]teljesítés 2015.06.30-ig (0714)'!$FH$10066/1000</f>
        <v>1600.748</v>
      </c>
      <c r="P130" s="109"/>
      <c r="Q130" s="107">
        <f>ROUND(O130,0)-1</f>
        <v>1600</v>
      </c>
      <c r="R130" s="109"/>
      <c r="S130" s="71">
        <f t="shared" si="23"/>
        <v>0.3615819209039548</v>
      </c>
      <c r="T130" s="72"/>
      <c r="V130" s="100"/>
    </row>
    <row r="131" spans="1:22" ht="18" customHeight="1" x14ac:dyDescent="0.2">
      <c r="A131" s="106"/>
      <c r="B131" s="106"/>
      <c r="C131" s="176"/>
      <c r="D131" s="103" t="s">
        <v>155</v>
      </c>
      <c r="E131" s="106"/>
      <c r="F131" s="106"/>
      <c r="G131" s="106"/>
      <c r="H131" s="106"/>
      <c r="I131" s="97">
        <f>[2]eredeti!$FH$10067/1000</f>
        <v>608</v>
      </c>
      <c r="J131" s="109"/>
      <c r="K131" s="107">
        <f t="shared" si="21"/>
        <v>10</v>
      </c>
      <c r="L131" s="109"/>
      <c r="M131" s="107">
        <f>'[2]VI. módosított'!$FH$10067/1000</f>
        <v>618</v>
      </c>
      <c r="N131" s="109"/>
      <c r="O131" s="107">
        <f>'[2]teljesítés 2015.06.30-ig (0714)'!$FH$10067/1000</f>
        <v>76.763000000000005</v>
      </c>
      <c r="P131" s="109"/>
      <c r="Q131" s="107">
        <f t="shared" si="22"/>
        <v>77</v>
      </c>
      <c r="R131" s="109"/>
      <c r="S131" s="71">
        <f t="shared" si="23"/>
        <v>0.12459546925566344</v>
      </c>
      <c r="T131" s="72"/>
      <c r="V131" s="100"/>
    </row>
    <row r="132" spans="1:22" ht="18" customHeight="1" x14ac:dyDescent="0.2">
      <c r="A132" s="106"/>
      <c r="B132" s="106"/>
      <c r="C132" s="176" t="s">
        <v>156</v>
      </c>
      <c r="D132" s="103"/>
      <c r="E132" s="106"/>
      <c r="F132" s="106"/>
      <c r="G132" s="106"/>
      <c r="H132" s="106"/>
      <c r="I132" s="105"/>
      <c r="J132" s="113">
        <f>SUM(I133:I134)</f>
        <v>7600</v>
      </c>
      <c r="K132" s="174"/>
      <c r="L132" s="113">
        <f>SUM(K133:K134)</f>
        <v>472</v>
      </c>
      <c r="M132" s="174"/>
      <c r="N132" s="113">
        <f>SUM(M133:M134)</f>
        <v>8072</v>
      </c>
      <c r="O132" s="174"/>
      <c r="P132" s="113">
        <f>SUM(O133:O134)</f>
        <v>5632.3649999999998</v>
      </c>
      <c r="Q132" s="174"/>
      <c r="R132" s="113">
        <f>SUM(Q133:Q134)</f>
        <v>5632</v>
      </c>
      <c r="S132" s="104"/>
      <c r="T132" s="120">
        <f>R132/N132</f>
        <v>0.69772051536174429</v>
      </c>
      <c r="V132" s="100"/>
    </row>
    <row r="133" spans="1:22" ht="18" customHeight="1" x14ac:dyDescent="0.2">
      <c r="A133" s="106"/>
      <c r="B133" s="106"/>
      <c r="C133" s="176"/>
      <c r="D133" s="103" t="s">
        <v>157</v>
      </c>
      <c r="E133" s="106"/>
      <c r="F133" s="106"/>
      <c r="G133" s="106"/>
      <c r="H133" s="106"/>
      <c r="I133" s="107">
        <f>[2]eredeti!$FH$10068/1000</f>
        <v>7600</v>
      </c>
      <c r="J133" s="109"/>
      <c r="K133" s="107">
        <f>M133-I133</f>
        <v>472</v>
      </c>
      <c r="L133" s="109"/>
      <c r="M133" s="107">
        <f>'[2]VI. módosított'!$FH$10068/1000</f>
        <v>8072</v>
      </c>
      <c r="N133" s="109"/>
      <c r="O133" s="107">
        <f>'[2]teljesítés 2015.06.30-ig (0714)'!$FH$10068/1000</f>
        <v>5632.3649999999998</v>
      </c>
      <c r="P133" s="109"/>
      <c r="Q133" s="107">
        <f>ROUND(O133,0)</f>
        <v>5632</v>
      </c>
      <c r="R133" s="109"/>
      <c r="S133" s="71">
        <f>Q133/M133</f>
        <v>0.69772051536174429</v>
      </c>
      <c r="T133" s="72"/>
      <c r="V133" s="100"/>
    </row>
    <row r="134" spans="1:22" ht="18" customHeight="1" x14ac:dyDescent="0.2">
      <c r="A134" s="106"/>
      <c r="B134" s="106"/>
      <c r="C134" s="176"/>
      <c r="D134" s="103" t="s">
        <v>158</v>
      </c>
      <c r="E134" s="106"/>
      <c r="F134" s="106"/>
      <c r="G134" s="106"/>
      <c r="H134" s="106"/>
      <c r="I134" s="126">
        <f>[2]eredeti!$FH$10069/1000</f>
        <v>0</v>
      </c>
      <c r="J134" s="109"/>
      <c r="K134" s="126">
        <f>M134-I134</f>
        <v>0</v>
      </c>
      <c r="L134" s="109"/>
      <c r="M134" s="107">
        <f>'[2]VI. módosított'!$FH$10069/1000</f>
        <v>0</v>
      </c>
      <c r="N134" s="109"/>
      <c r="O134" s="107">
        <f>'[2]teljesítés 2015.06.30-ig (0714)'!$FH$10069/1000</f>
        <v>0</v>
      </c>
      <c r="P134" s="109"/>
      <c r="Q134" s="107">
        <f>ROUND(O134,0)</f>
        <v>0</v>
      </c>
      <c r="R134" s="109"/>
      <c r="S134" s="71" t="e">
        <f>Q134/M134</f>
        <v>#DIV/0!</v>
      </c>
      <c r="T134" s="72"/>
      <c r="V134" s="100"/>
    </row>
    <row r="135" spans="1:22" ht="18" customHeight="1" x14ac:dyDescent="0.2">
      <c r="C135" s="127"/>
      <c r="D135" s="128"/>
      <c r="I135" s="77"/>
      <c r="J135" s="77"/>
      <c r="K135" s="129"/>
      <c r="L135" s="77"/>
      <c r="M135" s="129"/>
      <c r="N135" s="77"/>
      <c r="O135" s="129"/>
      <c r="P135" s="77"/>
      <c r="Q135" s="129"/>
      <c r="R135" s="77"/>
      <c r="S135" s="77"/>
      <c r="T135" s="78"/>
      <c r="V135" s="100"/>
    </row>
    <row r="136" spans="1:22" ht="18" customHeight="1" x14ac:dyDescent="0.2">
      <c r="A136" s="83"/>
      <c r="B136" s="172" t="s">
        <v>159</v>
      </c>
      <c r="C136" s="91"/>
      <c r="D136" s="85"/>
      <c r="E136" s="83"/>
      <c r="F136" s="83"/>
      <c r="G136" s="83"/>
      <c r="H136" s="83"/>
      <c r="I136" s="80"/>
      <c r="J136" s="180">
        <f>SUM(J137:J155)</f>
        <v>782556</v>
      </c>
      <c r="K136" s="124"/>
      <c r="L136" s="180">
        <f>SUM(L137:L155)</f>
        <v>22295</v>
      </c>
      <c r="M136" s="80"/>
      <c r="N136" s="180">
        <f>SUM(N137:N155)</f>
        <v>804851</v>
      </c>
      <c r="O136" s="80"/>
      <c r="P136" s="180">
        <f>SUM(P137:P155)</f>
        <v>368195.75725000002</v>
      </c>
      <c r="Q136" s="80"/>
      <c r="R136" s="180">
        <f>SUM(R137:R155)</f>
        <v>368196</v>
      </c>
      <c r="S136" s="80"/>
      <c r="T136" s="181">
        <f>R136/N136</f>
        <v>0.45747101016212938</v>
      </c>
      <c r="V136" s="100"/>
    </row>
    <row r="137" spans="1:22" ht="18" customHeight="1" x14ac:dyDescent="0.2">
      <c r="A137" s="79"/>
      <c r="B137" s="79"/>
      <c r="C137" s="176" t="s">
        <v>160</v>
      </c>
      <c r="D137" s="103"/>
      <c r="E137" s="79"/>
      <c r="F137" s="79"/>
      <c r="G137" s="79"/>
      <c r="H137" s="79"/>
      <c r="I137" s="182"/>
      <c r="J137" s="113">
        <f>SUM(I138:I141)</f>
        <v>256886</v>
      </c>
      <c r="K137" s="174"/>
      <c r="L137" s="113">
        <f>SUM(K138:K141)</f>
        <v>6330</v>
      </c>
      <c r="M137" s="174"/>
      <c r="N137" s="113">
        <f>SUM(M138:M141)</f>
        <v>263216</v>
      </c>
      <c r="O137" s="174"/>
      <c r="P137" s="113">
        <f>SUM(O138:O141)</f>
        <v>144587.198</v>
      </c>
      <c r="Q137" s="174"/>
      <c r="R137" s="113">
        <f>SUM(Q138:Q141)</f>
        <v>144587</v>
      </c>
      <c r="S137" s="108"/>
      <c r="T137" s="120">
        <f>R137/N137</f>
        <v>0.54930931250379911</v>
      </c>
      <c r="V137" s="100"/>
    </row>
    <row r="138" spans="1:22" ht="18" customHeight="1" x14ac:dyDescent="0.2">
      <c r="A138" s="79"/>
      <c r="B138" s="79"/>
      <c r="C138" s="176"/>
      <c r="D138" s="103" t="s">
        <v>161</v>
      </c>
      <c r="E138" s="79"/>
      <c r="F138" s="79"/>
      <c r="G138" s="79"/>
      <c r="H138" s="79"/>
      <c r="I138" s="107">
        <f>[2]eredeti!$FH$10070/1000</f>
        <v>53254</v>
      </c>
      <c r="J138" s="111"/>
      <c r="K138" s="107">
        <f t="shared" ref="K138:K145" si="24">M138-I138</f>
        <v>9</v>
      </c>
      <c r="L138" s="111"/>
      <c r="M138" s="107">
        <f>'[2]VI. módosított'!$FH$10070/1000</f>
        <v>53263</v>
      </c>
      <c r="N138" s="111"/>
      <c r="O138" s="107">
        <f>'[2]teljesítés 2015.06.30-ig (0714)'!$FH$10070/1000</f>
        <v>28652.623</v>
      </c>
      <c r="P138" s="111"/>
      <c r="Q138" s="107">
        <f t="shared" ref="Q138:Q145" si="25">ROUND(O138,0)</f>
        <v>28653</v>
      </c>
      <c r="R138" s="111"/>
      <c r="S138" s="71">
        <f t="shared" ref="S138:S145" si="26">Q138/M138</f>
        <v>0.53795317575052104</v>
      </c>
      <c r="T138" s="183"/>
      <c r="V138" s="100"/>
    </row>
    <row r="139" spans="1:22" ht="18" customHeight="1" x14ac:dyDescent="0.2">
      <c r="A139" s="79"/>
      <c r="B139" s="79"/>
      <c r="C139" s="176"/>
      <c r="D139" s="103" t="s">
        <v>162</v>
      </c>
      <c r="E139" s="79"/>
      <c r="F139" s="79"/>
      <c r="G139" s="79"/>
      <c r="H139" s="79"/>
      <c r="I139" s="107">
        <f>[2]eredeti!$FH$10071/1000</f>
        <v>58596</v>
      </c>
      <c r="J139" s="111"/>
      <c r="K139" s="107">
        <f t="shared" si="24"/>
        <v>5667</v>
      </c>
      <c r="L139" s="111"/>
      <c r="M139" s="107">
        <f>'[2]VI. módosított'!$FH$10071/1000</f>
        <v>64263</v>
      </c>
      <c r="N139" s="111"/>
      <c r="O139" s="107">
        <f>'[2]teljesítés 2015.06.30-ig (0714)'!$FH$10071/1000</f>
        <v>46533.478000000003</v>
      </c>
      <c r="P139" s="111"/>
      <c r="Q139" s="107">
        <f t="shared" si="25"/>
        <v>46533</v>
      </c>
      <c r="R139" s="111"/>
      <c r="S139" s="71">
        <f t="shared" si="26"/>
        <v>0.72410251622239863</v>
      </c>
      <c r="T139" s="183"/>
      <c r="V139" s="100"/>
    </row>
    <row r="140" spans="1:22" ht="18" customHeight="1" x14ac:dyDescent="0.2">
      <c r="A140" s="79"/>
      <c r="B140" s="79"/>
      <c r="C140" s="176"/>
      <c r="D140" s="103" t="s">
        <v>163</v>
      </c>
      <c r="E140" s="79"/>
      <c r="F140" s="79"/>
      <c r="G140" s="79"/>
      <c r="H140" s="79"/>
      <c r="I140" s="107">
        <f>[2]eredeti!$FH$10072/1000</f>
        <v>123187</v>
      </c>
      <c r="J140" s="111"/>
      <c r="K140" s="107">
        <f t="shared" si="24"/>
        <v>0</v>
      </c>
      <c r="L140" s="111"/>
      <c r="M140" s="107">
        <f>'[2]VI. módosított'!$FH$10072/1000</f>
        <v>123187</v>
      </c>
      <c r="N140" s="111"/>
      <c r="O140" s="107">
        <f>'[2]teljesítés 2015.06.30-ig (0714)'!$FH$10072/1000</f>
        <v>58554.595000000001</v>
      </c>
      <c r="P140" s="111"/>
      <c r="Q140" s="107">
        <f t="shared" si="25"/>
        <v>58555</v>
      </c>
      <c r="R140" s="111"/>
      <c r="S140" s="71">
        <f t="shared" si="26"/>
        <v>0.47533424793200579</v>
      </c>
      <c r="T140" s="183"/>
      <c r="V140" s="100"/>
    </row>
    <row r="141" spans="1:22" ht="18" customHeight="1" x14ac:dyDescent="0.2">
      <c r="A141" s="79"/>
      <c r="B141" s="79"/>
      <c r="C141" s="176"/>
      <c r="D141" s="103" t="s">
        <v>164</v>
      </c>
      <c r="E141" s="79"/>
      <c r="F141" s="79"/>
      <c r="G141" s="79"/>
      <c r="H141" s="79"/>
      <c r="I141" s="107">
        <f>SUM([2]eredeti!$FH$10073:$FH$10074)/1000</f>
        <v>21849</v>
      </c>
      <c r="J141" s="111"/>
      <c r="K141" s="107">
        <f t="shared" si="24"/>
        <v>654</v>
      </c>
      <c r="L141" s="111"/>
      <c r="M141" s="107">
        <f>SUM('[2]VI. módosított'!$FH$10073:$FH$10074)/1000</f>
        <v>22503</v>
      </c>
      <c r="N141" s="111"/>
      <c r="O141" s="107">
        <f>SUM('[2]teljesítés 2015.06.30-ig (0714)'!$FH$10073:$FH$10074)/1000</f>
        <v>10846.502</v>
      </c>
      <c r="P141" s="111"/>
      <c r="Q141" s="107">
        <f>ROUND(O141,0)-1</f>
        <v>10846</v>
      </c>
      <c r="R141" s="111"/>
      <c r="S141" s="71">
        <f t="shared" si="26"/>
        <v>0.48198018042038837</v>
      </c>
      <c r="T141" s="183"/>
      <c r="V141" s="100"/>
    </row>
    <row r="142" spans="1:22" ht="18" customHeight="1" x14ac:dyDescent="0.2">
      <c r="A142" s="106"/>
      <c r="B142" s="106"/>
      <c r="C142" s="176" t="s">
        <v>165</v>
      </c>
      <c r="D142" s="103"/>
      <c r="E142" s="106"/>
      <c r="F142" s="106"/>
      <c r="G142" s="106"/>
      <c r="H142" s="106"/>
      <c r="I142" s="107">
        <f>SUM([2]eredeti!$FH$10075:$FH$10079)/1000</f>
        <v>204530</v>
      </c>
      <c r="J142" s="113">
        <f>I142</f>
        <v>204530</v>
      </c>
      <c r="K142" s="184">
        <f t="shared" si="24"/>
        <v>8979</v>
      </c>
      <c r="L142" s="113">
        <f>K142</f>
        <v>8979</v>
      </c>
      <c r="M142" s="184">
        <f>SUM('[2]VI. módosított'!$FH$10075:$FH$10079)/1000</f>
        <v>213509</v>
      </c>
      <c r="N142" s="113">
        <f>M142</f>
        <v>213509</v>
      </c>
      <c r="O142" s="184">
        <f>SUM('[2]teljesítés 2015.06.30-ig (0714)'!$FH$10075:$FH$10079)/1000</f>
        <v>114664.527</v>
      </c>
      <c r="P142" s="113">
        <f>O142</f>
        <v>114664.527</v>
      </c>
      <c r="Q142" s="184">
        <f t="shared" si="25"/>
        <v>114665</v>
      </c>
      <c r="R142" s="113">
        <f>Q142</f>
        <v>114665</v>
      </c>
      <c r="S142" s="71">
        <f t="shared" si="26"/>
        <v>0.53704996042321396</v>
      </c>
      <c r="T142" s="120">
        <f>S142</f>
        <v>0.53704996042321396</v>
      </c>
      <c r="V142" s="100"/>
    </row>
    <row r="143" spans="1:22" ht="18" customHeight="1" x14ac:dyDescent="0.2">
      <c r="A143" s="106"/>
      <c r="B143" s="106"/>
      <c r="C143" s="176" t="s">
        <v>166</v>
      </c>
      <c r="D143" s="103"/>
      <c r="E143" s="106"/>
      <c r="F143" s="106"/>
      <c r="G143" s="106"/>
      <c r="H143" s="106"/>
      <c r="I143" s="107">
        <f>[2]eredeti!$FH$10080/1000</f>
        <v>945</v>
      </c>
      <c r="J143" s="113">
        <f>I143</f>
        <v>945</v>
      </c>
      <c r="K143" s="184">
        <f t="shared" si="24"/>
        <v>373</v>
      </c>
      <c r="L143" s="113">
        <f>K143</f>
        <v>373</v>
      </c>
      <c r="M143" s="184">
        <f>'[2]VI. módosított'!$FH$10080/1000</f>
        <v>1318</v>
      </c>
      <c r="N143" s="113">
        <f>M143</f>
        <v>1318</v>
      </c>
      <c r="O143" s="184">
        <f>'[2]teljesítés 2015.06.30-ig (0714)'!$FH$10080/1000</f>
        <v>618.72299999999996</v>
      </c>
      <c r="P143" s="113">
        <f>O143</f>
        <v>618.72299999999996</v>
      </c>
      <c r="Q143" s="184">
        <f t="shared" si="25"/>
        <v>619</v>
      </c>
      <c r="R143" s="113">
        <f>Q143</f>
        <v>619</v>
      </c>
      <c r="S143" s="71">
        <f t="shared" si="26"/>
        <v>0.46965098634294383</v>
      </c>
      <c r="T143" s="120">
        <f>S143</f>
        <v>0.46965098634294383</v>
      </c>
      <c r="V143" s="100"/>
    </row>
    <row r="144" spans="1:22" ht="18" customHeight="1" x14ac:dyDescent="0.2">
      <c r="A144" s="106"/>
      <c r="B144" s="106"/>
      <c r="C144" s="176" t="s">
        <v>167</v>
      </c>
      <c r="D144" s="103"/>
      <c r="E144" s="106"/>
      <c r="F144" s="106"/>
      <c r="G144" s="106"/>
      <c r="H144" s="106"/>
      <c r="I144" s="107">
        <f>SUM([2]eredeti!$FH$10081:$FH$10085)/1000</f>
        <v>166019</v>
      </c>
      <c r="J144" s="113">
        <f>I144</f>
        <v>166019</v>
      </c>
      <c r="K144" s="184">
        <f t="shared" si="24"/>
        <v>1976</v>
      </c>
      <c r="L144" s="113">
        <f>K144</f>
        <v>1976</v>
      </c>
      <c r="M144" s="184">
        <f>SUM('[2]VI. módosított'!$FH$10081:$FH$10085)/1000+121</f>
        <v>167995</v>
      </c>
      <c r="N144" s="113">
        <f>M144</f>
        <v>167995</v>
      </c>
      <c r="O144" s="184">
        <f>SUM('[2]teljesítés 2015.06.30-ig (0714)'!$FH$10081:$FH$10085)/1000+121</f>
        <v>36337.267</v>
      </c>
      <c r="P144" s="113">
        <f>O144</f>
        <v>36337.267</v>
      </c>
      <c r="Q144" s="184">
        <f t="shared" si="25"/>
        <v>36337</v>
      </c>
      <c r="R144" s="113">
        <f>Q144</f>
        <v>36337</v>
      </c>
      <c r="S144" s="71">
        <f t="shared" si="26"/>
        <v>0.21629810411024136</v>
      </c>
      <c r="T144" s="120">
        <f>S144</f>
        <v>0.21629810411024136</v>
      </c>
      <c r="V144" s="100"/>
    </row>
    <row r="145" spans="1:22" ht="18" customHeight="1" x14ac:dyDescent="0.2">
      <c r="A145" s="106"/>
      <c r="B145" s="106"/>
      <c r="C145" s="176" t="s">
        <v>168</v>
      </c>
      <c r="D145" s="103"/>
      <c r="E145" s="106"/>
      <c r="F145" s="106"/>
      <c r="G145" s="106"/>
      <c r="H145" s="106"/>
      <c r="I145" s="107">
        <f>[2]eredeti!$FH$10086/1000</f>
        <v>0</v>
      </c>
      <c r="J145" s="113">
        <f>I145</f>
        <v>0</v>
      </c>
      <c r="K145" s="184">
        <f t="shared" si="24"/>
        <v>0</v>
      </c>
      <c r="L145" s="113">
        <f>K145</f>
        <v>0</v>
      </c>
      <c r="M145" s="184">
        <f>'[2]VI. módosított'!$FH$10086/1000</f>
        <v>0</v>
      </c>
      <c r="N145" s="113">
        <f>M145</f>
        <v>0</v>
      </c>
      <c r="O145" s="184">
        <f>'[2]teljesítés 2015.06.30-ig (0714)'!$FH$10086/1000</f>
        <v>0</v>
      </c>
      <c r="P145" s="113">
        <f>O145</f>
        <v>0</v>
      </c>
      <c r="Q145" s="184">
        <f t="shared" si="25"/>
        <v>0</v>
      </c>
      <c r="R145" s="113">
        <f>Q145</f>
        <v>0</v>
      </c>
      <c r="S145" s="71" t="e">
        <f t="shared" si="26"/>
        <v>#DIV/0!</v>
      </c>
      <c r="T145" s="120" t="e">
        <f>S145</f>
        <v>#DIV/0!</v>
      </c>
      <c r="V145" s="100"/>
    </row>
    <row r="146" spans="1:22" ht="18" customHeight="1" x14ac:dyDescent="0.2">
      <c r="A146" s="106"/>
      <c r="B146" s="106"/>
      <c r="C146" s="176" t="s">
        <v>169</v>
      </c>
      <c r="D146" s="103"/>
      <c r="E146" s="106"/>
      <c r="F146" s="106"/>
      <c r="G146" s="106"/>
      <c r="H146" s="106"/>
      <c r="I146" s="174"/>
      <c r="J146" s="113">
        <f>SUM(I147:I149)</f>
        <v>11689</v>
      </c>
      <c r="K146" s="174"/>
      <c r="L146" s="113">
        <f>SUM(K147:K149)</f>
        <v>7699</v>
      </c>
      <c r="M146" s="174"/>
      <c r="N146" s="113">
        <f>SUM(M147:M149)</f>
        <v>19388</v>
      </c>
      <c r="O146" s="174"/>
      <c r="P146" s="113">
        <f>SUM(O147:O149)</f>
        <v>5443.6540000000005</v>
      </c>
      <c r="Q146" s="174"/>
      <c r="R146" s="113">
        <f>SUM(Q147:Q149)</f>
        <v>5444</v>
      </c>
      <c r="S146" s="108"/>
      <c r="T146" s="120">
        <f>R146/N146</f>
        <v>0.28079224262430369</v>
      </c>
      <c r="V146" s="100"/>
    </row>
    <row r="147" spans="1:22" ht="18" customHeight="1" x14ac:dyDescent="0.2">
      <c r="A147" s="106"/>
      <c r="B147" s="106"/>
      <c r="C147" s="176"/>
      <c r="D147" s="103" t="s">
        <v>170</v>
      </c>
      <c r="E147" s="106"/>
      <c r="F147" s="106"/>
      <c r="G147" s="106"/>
      <c r="H147" s="106"/>
      <c r="I147" s="107">
        <f>SUM([2]eredeti!$FH$10087:$FH$10090)/1000</f>
        <v>5989</v>
      </c>
      <c r="J147" s="109"/>
      <c r="K147" s="107">
        <f>M147-I147</f>
        <v>-131</v>
      </c>
      <c r="L147" s="109"/>
      <c r="M147" s="107">
        <f>SUM('[2]VI. módosított'!$FH$10087:$FH$10090)/1000</f>
        <v>5858</v>
      </c>
      <c r="N147" s="109"/>
      <c r="O147" s="107">
        <f>SUM('[2]teljesítés 2015.06.30-ig (0714)'!$FH$10087:$FH$10090)/1000</f>
        <v>1608.404</v>
      </c>
      <c r="P147" s="109"/>
      <c r="Q147" s="107">
        <f>ROUND(O147,0)+1</f>
        <v>1609</v>
      </c>
      <c r="R147" s="109"/>
      <c r="S147" s="71">
        <f>Q147/M147</f>
        <v>0.27466712188460224</v>
      </c>
      <c r="T147" s="72"/>
      <c r="V147" s="100"/>
    </row>
    <row r="148" spans="1:22" ht="18" customHeight="1" x14ac:dyDescent="0.2">
      <c r="A148" s="106"/>
      <c r="B148" s="106"/>
      <c r="C148" s="176"/>
      <c r="D148" s="103" t="s">
        <v>171</v>
      </c>
      <c r="E148" s="106"/>
      <c r="F148" s="106"/>
      <c r="G148" s="106"/>
      <c r="H148" s="106"/>
      <c r="I148" s="107">
        <f>[2]eredeti!$FH$10091/1000</f>
        <v>1200</v>
      </c>
      <c r="J148" s="109"/>
      <c r="K148" s="126">
        <f>M148-I148</f>
        <v>3900</v>
      </c>
      <c r="L148" s="109"/>
      <c r="M148" s="107">
        <f>'[2]VI. módosított'!$FH$10091/1000</f>
        <v>5100</v>
      </c>
      <c r="N148" s="109"/>
      <c r="O148" s="107">
        <f>'[2]teljesítés 2015.06.30-ig (0714)'!$FH$10091/1000</f>
        <v>3485.25</v>
      </c>
      <c r="P148" s="109"/>
      <c r="Q148" s="107">
        <f>ROUND(O148,0)</f>
        <v>3485</v>
      </c>
      <c r="R148" s="109"/>
      <c r="S148" s="71">
        <f>Q148/M148</f>
        <v>0.68333333333333335</v>
      </c>
      <c r="T148" s="72"/>
      <c r="V148" s="100"/>
    </row>
    <row r="149" spans="1:22" ht="18" customHeight="1" x14ac:dyDescent="0.2">
      <c r="A149" s="106"/>
      <c r="B149" s="106"/>
      <c r="C149" s="176"/>
      <c r="D149" s="103" t="s">
        <v>172</v>
      </c>
      <c r="E149" s="106"/>
      <c r="F149" s="106"/>
      <c r="G149" s="106"/>
      <c r="H149" s="106"/>
      <c r="I149" s="107">
        <f>[2]eredeti!$FH$10092/1000</f>
        <v>4500</v>
      </c>
      <c r="J149" s="109"/>
      <c r="K149" s="126">
        <f>M149-I149</f>
        <v>3930</v>
      </c>
      <c r="L149" s="109"/>
      <c r="M149" s="107">
        <f>'[2]VI. módosított'!$FH$10092/1000</f>
        <v>8430</v>
      </c>
      <c r="N149" s="109"/>
      <c r="O149" s="107">
        <f>'[2]teljesítés 2015.06.30-ig (0714)'!$FH$10092/1000</f>
        <v>350</v>
      </c>
      <c r="P149" s="109"/>
      <c r="Q149" s="107">
        <f>ROUND(O149,0)</f>
        <v>350</v>
      </c>
      <c r="R149" s="109"/>
      <c r="S149" s="71">
        <f>Q149/M149</f>
        <v>4.151838671411625E-2</v>
      </c>
      <c r="T149" s="72"/>
      <c r="V149" s="100"/>
    </row>
    <row r="150" spans="1:22" ht="18" customHeight="1" x14ac:dyDescent="0.2">
      <c r="A150" s="106"/>
      <c r="B150" s="106"/>
      <c r="C150" s="176" t="s">
        <v>173</v>
      </c>
      <c r="D150" s="103"/>
      <c r="E150" s="106"/>
      <c r="F150" s="106"/>
      <c r="G150" s="106"/>
      <c r="H150" s="106"/>
      <c r="I150" s="185"/>
      <c r="J150" s="113">
        <f>SUM(I151:I154)</f>
        <v>142487</v>
      </c>
      <c r="K150" s="156"/>
      <c r="L150" s="113">
        <f>SUM(K151:K154)</f>
        <v>-3062</v>
      </c>
      <c r="M150" s="156"/>
      <c r="N150" s="113">
        <f>SUM(M151:M154)</f>
        <v>139425</v>
      </c>
      <c r="O150" s="156"/>
      <c r="P150" s="113">
        <f>SUM(O151:O154)</f>
        <v>66544.388250000004</v>
      </c>
      <c r="Q150" s="156"/>
      <c r="R150" s="113">
        <f>SUM(Q151:Q154)</f>
        <v>66544</v>
      </c>
      <c r="S150" s="104"/>
      <c r="T150" s="120">
        <f>R150/N150</f>
        <v>0.47727452035144341</v>
      </c>
      <c r="V150" s="100"/>
    </row>
    <row r="151" spans="1:22" ht="18" customHeight="1" x14ac:dyDescent="0.2">
      <c r="A151" s="106"/>
      <c r="B151" s="106"/>
      <c r="C151" s="176"/>
      <c r="D151" s="103" t="s">
        <v>174</v>
      </c>
      <c r="E151" s="106"/>
      <c r="F151" s="106"/>
      <c r="G151" s="106"/>
      <c r="H151" s="106"/>
      <c r="I151" s="186">
        <f>[2]eredeti!$FH$10093/1000</f>
        <v>985</v>
      </c>
      <c r="J151" s="109"/>
      <c r="K151" s="186">
        <f>M151-I151</f>
        <v>-61</v>
      </c>
      <c r="L151" s="109"/>
      <c r="M151" s="186">
        <f>'[2]VI. módosított'!$FH$10093/1000</f>
        <v>924</v>
      </c>
      <c r="N151" s="109"/>
      <c r="O151" s="186">
        <f>'[2]teljesítés 2015.06.30-ig (0714)'!$FH$10093/1000</f>
        <v>505.02100000000002</v>
      </c>
      <c r="P151" s="109"/>
      <c r="Q151" s="186">
        <f>ROUND(O151,0)</f>
        <v>505</v>
      </c>
      <c r="R151" s="109"/>
      <c r="S151" s="71">
        <f>Q151/M151</f>
        <v>0.54653679653679654</v>
      </c>
      <c r="T151" s="72"/>
      <c r="V151" s="100"/>
    </row>
    <row r="152" spans="1:22" ht="18" customHeight="1" x14ac:dyDescent="0.2">
      <c r="A152" s="106"/>
      <c r="B152" s="106"/>
      <c r="C152" s="176"/>
      <c r="D152" s="103" t="s">
        <v>175</v>
      </c>
      <c r="E152" s="106"/>
      <c r="F152" s="106"/>
      <c r="G152" s="106"/>
      <c r="H152" s="106"/>
      <c r="I152" s="186">
        <f>[2]eredeti!$FH$10094/1000</f>
        <v>4200</v>
      </c>
      <c r="J152" s="109"/>
      <c r="K152" s="184">
        <f>M152-I152</f>
        <v>0</v>
      </c>
      <c r="L152" s="109"/>
      <c r="M152" s="186">
        <f>'[2]VI. módosított'!$FH$10094/1000</f>
        <v>4200</v>
      </c>
      <c r="N152" s="109"/>
      <c r="O152" s="186">
        <f>'[2]teljesítés 2015.06.30-ig (0714)'!$FH$10094/1000</f>
        <v>3008.4862499999999</v>
      </c>
      <c r="P152" s="109"/>
      <c r="Q152" s="186">
        <f>ROUND(O152,0)</f>
        <v>3008</v>
      </c>
      <c r="R152" s="109"/>
      <c r="S152" s="71">
        <f>Q152/M152</f>
        <v>0.71619047619047616</v>
      </c>
      <c r="T152" s="72"/>
      <c r="V152" s="100"/>
    </row>
    <row r="153" spans="1:22" ht="18" customHeight="1" x14ac:dyDescent="0.2">
      <c r="A153" s="106"/>
      <c r="B153" s="106"/>
      <c r="C153" s="176"/>
      <c r="D153" s="103" t="s">
        <v>176</v>
      </c>
      <c r="E153" s="106"/>
      <c r="F153" s="106"/>
      <c r="G153" s="106"/>
      <c r="H153" s="106"/>
      <c r="I153" s="186">
        <f>[2]eredeti!$FH$10095/1000</f>
        <v>5670</v>
      </c>
      <c r="J153" s="109"/>
      <c r="K153" s="184">
        <f>M153-I153</f>
        <v>110</v>
      </c>
      <c r="L153" s="109"/>
      <c r="M153" s="186">
        <f>'[2]VI. módosított'!$FH$10095/1000</f>
        <v>5780</v>
      </c>
      <c r="N153" s="109"/>
      <c r="O153" s="186">
        <f>'[2]teljesítés 2015.06.30-ig (0714)'!$FH$10095/1000</f>
        <v>2440.2710000000002</v>
      </c>
      <c r="P153" s="109"/>
      <c r="Q153" s="186">
        <f>ROUND(O153,0)</f>
        <v>2440</v>
      </c>
      <c r="R153" s="109"/>
      <c r="S153" s="71">
        <f>Q153/M153</f>
        <v>0.42214532871972316</v>
      </c>
      <c r="T153" s="72"/>
      <c r="V153" s="100"/>
    </row>
    <row r="154" spans="1:22" ht="18" customHeight="1" x14ac:dyDescent="0.2">
      <c r="A154" s="106"/>
      <c r="B154" s="106"/>
      <c r="C154" s="176"/>
      <c r="D154" s="103" t="s">
        <v>177</v>
      </c>
      <c r="E154" s="106"/>
      <c r="F154" s="106"/>
      <c r="G154" s="106"/>
      <c r="H154" s="106"/>
      <c r="I154" s="186">
        <f>SUM([2]eredeti!$FH$10096:$FH$10102)/1000</f>
        <v>131632</v>
      </c>
      <c r="J154" s="109"/>
      <c r="K154" s="184">
        <f>M154-I154</f>
        <v>-3111</v>
      </c>
      <c r="L154" s="109"/>
      <c r="M154" s="186">
        <f>SUM('[2]VI. módosított'!$FH$10096:$FH$10102)/1000+168</f>
        <v>128521</v>
      </c>
      <c r="N154" s="109"/>
      <c r="O154" s="186">
        <f>SUM('[2]teljesítés 2015.06.30-ig (0714)'!$FH$10096:$FH$10102)/1000+168</f>
        <v>60590.61</v>
      </c>
      <c r="P154" s="109"/>
      <c r="Q154" s="186">
        <f>ROUND(O154,0)</f>
        <v>60591</v>
      </c>
      <c r="R154" s="109"/>
      <c r="S154" s="71">
        <f>Q154/M154</f>
        <v>0.47144824581196848</v>
      </c>
      <c r="T154" s="72"/>
      <c r="V154" s="100"/>
    </row>
    <row r="155" spans="1:22" ht="18" customHeight="1" x14ac:dyDescent="0.2">
      <c r="A155" s="103"/>
      <c r="B155" s="103"/>
      <c r="C155" s="127"/>
      <c r="D155" s="128"/>
      <c r="E155" s="103"/>
      <c r="F155" s="103"/>
      <c r="G155" s="103"/>
      <c r="H155" s="103"/>
      <c r="I155" s="129"/>
      <c r="J155" s="116"/>
      <c r="K155" s="129"/>
      <c r="L155" s="116"/>
      <c r="M155" s="129"/>
      <c r="N155" s="116"/>
      <c r="O155" s="129"/>
      <c r="P155" s="116"/>
      <c r="Q155" s="129"/>
      <c r="R155" s="116"/>
      <c r="S155" s="129"/>
      <c r="T155" s="187"/>
      <c r="V155" s="100"/>
    </row>
    <row r="156" spans="1:22" ht="18" customHeight="1" x14ac:dyDescent="0.2">
      <c r="A156" s="83"/>
      <c r="B156" s="172" t="s">
        <v>178</v>
      </c>
      <c r="C156" s="112"/>
      <c r="D156" s="106"/>
      <c r="E156" s="83"/>
      <c r="F156" s="83"/>
      <c r="G156" s="83"/>
      <c r="H156" s="83"/>
      <c r="I156" s="80"/>
      <c r="J156" s="180">
        <f>SUM(J157:J160)</f>
        <v>0</v>
      </c>
      <c r="K156" s="87"/>
      <c r="L156" s="180">
        <f>SUM(L157:L160)</f>
        <v>0</v>
      </c>
      <c r="M156" s="80"/>
      <c r="N156" s="180">
        <f>SUM(N157:N160)</f>
        <v>0</v>
      </c>
      <c r="O156" s="80"/>
      <c r="P156" s="180">
        <f>SUM(P157:P160)</f>
        <v>0</v>
      </c>
      <c r="Q156" s="80"/>
      <c r="R156" s="180">
        <f>SUM(R157:R160)</f>
        <v>0</v>
      </c>
      <c r="S156" s="80"/>
      <c r="T156" s="181" t="e">
        <f>R156/N156</f>
        <v>#DIV/0!</v>
      </c>
      <c r="V156" s="100"/>
    </row>
    <row r="157" spans="1:22" ht="18" customHeight="1" x14ac:dyDescent="0.2">
      <c r="A157" s="106"/>
      <c r="B157" s="84"/>
      <c r="C157" s="112" t="s">
        <v>179</v>
      </c>
      <c r="D157" s="103"/>
      <c r="E157" s="106"/>
      <c r="F157" s="106"/>
      <c r="G157" s="106"/>
      <c r="H157" s="106"/>
      <c r="I157" s="111"/>
      <c r="J157" s="113">
        <f>SUM(I158:I159)</f>
        <v>0</v>
      </c>
      <c r="K157" s="174"/>
      <c r="L157" s="113">
        <f>SUM(K158:K159)</f>
        <v>0</v>
      </c>
      <c r="M157" s="174"/>
      <c r="N157" s="113">
        <f>SUM(M158:M159)</f>
        <v>0</v>
      </c>
      <c r="O157" s="174"/>
      <c r="P157" s="113">
        <f>SUM(O158:O159)</f>
        <v>0</v>
      </c>
      <c r="Q157" s="174"/>
      <c r="R157" s="113">
        <f>SUM(Q158:Q159)</f>
        <v>0</v>
      </c>
      <c r="S157" s="108"/>
      <c r="T157" s="120" t="e">
        <f>R157/N157</f>
        <v>#DIV/0!</v>
      </c>
      <c r="V157" s="100"/>
    </row>
    <row r="158" spans="1:22" ht="18" customHeight="1" x14ac:dyDescent="0.2">
      <c r="A158" s="106"/>
      <c r="B158" s="84"/>
      <c r="C158" s="112"/>
      <c r="D158" s="103" t="s">
        <v>180</v>
      </c>
      <c r="E158" s="106"/>
      <c r="F158" s="106"/>
      <c r="G158" s="106"/>
      <c r="H158" s="106"/>
      <c r="I158" s="186">
        <f>[2]eredeti!$FH$10103/1000</f>
        <v>0</v>
      </c>
      <c r="J158" s="111"/>
      <c r="K158" s="186">
        <f>M158-I158</f>
        <v>0</v>
      </c>
      <c r="L158" s="111"/>
      <c r="M158" s="186">
        <f>'[2]VI. módosított'!$FH$10103/1000</f>
        <v>0</v>
      </c>
      <c r="N158" s="111"/>
      <c r="O158" s="186">
        <f>'[2]teljesítés 2015.06.30-ig (0714)'!$FH$10103/1000</f>
        <v>0</v>
      </c>
      <c r="P158" s="111"/>
      <c r="Q158" s="186">
        <f>ROUND(O158,0)</f>
        <v>0</v>
      </c>
      <c r="R158" s="111"/>
      <c r="S158" s="71" t="e">
        <f>Q158/M158</f>
        <v>#DIV/0!</v>
      </c>
      <c r="T158" s="122"/>
      <c r="V158" s="100"/>
    </row>
    <row r="159" spans="1:22" ht="18" customHeight="1" x14ac:dyDescent="0.2">
      <c r="A159" s="106"/>
      <c r="B159" s="84"/>
      <c r="C159" s="112"/>
      <c r="D159" s="37" t="s">
        <v>181</v>
      </c>
      <c r="E159" s="106"/>
      <c r="F159" s="106"/>
      <c r="G159" s="106"/>
      <c r="H159" s="106"/>
      <c r="I159" s="186">
        <v>0</v>
      </c>
      <c r="J159" s="111"/>
      <c r="K159" s="184">
        <f>M159-I159</f>
        <v>0</v>
      </c>
      <c r="L159" s="111"/>
      <c r="M159" s="186">
        <v>0</v>
      </c>
      <c r="N159" s="111"/>
      <c r="O159" s="186">
        <v>0</v>
      </c>
      <c r="P159" s="111"/>
      <c r="Q159" s="186">
        <f>ROUND(O159,0)</f>
        <v>0</v>
      </c>
      <c r="R159" s="111"/>
      <c r="S159" s="71" t="e">
        <f>Q159/M159</f>
        <v>#DIV/0!</v>
      </c>
      <c r="T159" s="122"/>
      <c r="V159" s="100"/>
    </row>
    <row r="160" spans="1:22" ht="18" customHeight="1" x14ac:dyDescent="0.2">
      <c r="A160" s="106"/>
      <c r="B160" s="84"/>
      <c r="C160" s="188" t="s">
        <v>182</v>
      </c>
      <c r="E160" s="106"/>
      <c r="F160" s="106"/>
      <c r="G160" s="106"/>
      <c r="H160" s="106"/>
      <c r="I160" s="186">
        <f>[2]eredeti!$FH$10104/1000</f>
        <v>0</v>
      </c>
      <c r="J160" s="113">
        <f>I160</f>
        <v>0</v>
      </c>
      <c r="K160" s="174">
        <f>M160-I160</f>
        <v>0</v>
      </c>
      <c r="L160" s="113">
        <f>K160</f>
        <v>0</v>
      </c>
      <c r="M160" s="174">
        <f>'[2]VI. módosított'!$FH$10104/1000</f>
        <v>0</v>
      </c>
      <c r="N160" s="113">
        <f>M160</f>
        <v>0</v>
      </c>
      <c r="O160" s="174">
        <f>'[2]teljesítés 2015.06.30-ig (0714)'!$FH$10104/1000</f>
        <v>0</v>
      </c>
      <c r="P160" s="113">
        <f>O160</f>
        <v>0</v>
      </c>
      <c r="Q160" s="174">
        <f>ROUND(O160,0)</f>
        <v>0</v>
      </c>
      <c r="R160" s="113">
        <f>Q160</f>
        <v>0</v>
      </c>
      <c r="S160" s="71" t="e">
        <f>Q160/M160</f>
        <v>#DIV/0!</v>
      </c>
      <c r="T160" s="120" t="e">
        <f>S160</f>
        <v>#DIV/0!</v>
      </c>
      <c r="V160" s="100"/>
    </row>
    <row r="161" spans="1:22" ht="18" customHeight="1" x14ac:dyDescent="0.2">
      <c r="A161" s="106"/>
      <c r="B161" s="84"/>
      <c r="C161" s="112"/>
      <c r="E161" s="106"/>
      <c r="F161" s="106"/>
      <c r="G161" s="106"/>
      <c r="H161" s="106"/>
      <c r="I161" s="105"/>
      <c r="J161" s="109"/>
      <c r="K161" s="105"/>
      <c r="L161" s="109"/>
      <c r="M161" s="105"/>
      <c r="N161" s="109"/>
      <c r="O161" s="105"/>
      <c r="P161" s="109"/>
      <c r="Q161" s="105"/>
      <c r="R161" s="109"/>
      <c r="S161" s="156"/>
      <c r="T161" s="72"/>
      <c r="V161" s="100"/>
    </row>
    <row r="162" spans="1:22" ht="18" customHeight="1" x14ac:dyDescent="0.2">
      <c r="A162" s="106"/>
      <c r="B162" s="84" t="s">
        <v>183</v>
      </c>
      <c r="D162" s="106"/>
      <c r="E162" s="106"/>
      <c r="F162" s="106"/>
      <c r="G162" s="106"/>
      <c r="H162" s="106"/>
      <c r="I162" s="116"/>
      <c r="J162" s="189">
        <f>SUM(J163:J187)</f>
        <v>267153</v>
      </c>
      <c r="K162" s="153"/>
      <c r="L162" s="189">
        <f>SUM(L163:L187)</f>
        <v>6415</v>
      </c>
      <c r="M162" s="116"/>
      <c r="N162" s="189">
        <f>SUM(N163:N187)</f>
        <v>273568</v>
      </c>
      <c r="O162" s="116"/>
      <c r="P162" s="189">
        <f>SUM(P163:P187)</f>
        <v>124506.30211</v>
      </c>
      <c r="Q162" s="116"/>
      <c r="R162" s="189">
        <f>SUM(R163:R187)</f>
        <v>124506</v>
      </c>
      <c r="S162" s="116"/>
      <c r="T162" s="190">
        <f>R162/N162</f>
        <v>0.45511901976839397</v>
      </c>
      <c r="V162" s="100"/>
    </row>
    <row r="163" spans="1:22" ht="18" customHeight="1" x14ac:dyDescent="0.2">
      <c r="A163" s="106"/>
      <c r="B163" s="106"/>
      <c r="C163" s="112" t="s">
        <v>184</v>
      </c>
      <c r="D163" s="106"/>
      <c r="E163" s="106"/>
      <c r="F163" s="106"/>
      <c r="G163" s="106"/>
      <c r="H163" s="191"/>
      <c r="I163" s="111"/>
      <c r="J163" s="113">
        <f>SUM(I164:I165)</f>
        <v>259150</v>
      </c>
      <c r="K163" s="156"/>
      <c r="L163" s="113">
        <f>SUM(K164:K165)</f>
        <v>6458</v>
      </c>
      <c r="M163" s="156"/>
      <c r="N163" s="113">
        <f>SUM(M164:M165)</f>
        <v>265608</v>
      </c>
      <c r="O163" s="156"/>
      <c r="P163" s="113">
        <f>SUM(O164:O165)</f>
        <v>122098.266</v>
      </c>
      <c r="Q163" s="156"/>
      <c r="R163" s="113">
        <f>SUM(Q164:Q165)</f>
        <v>122098</v>
      </c>
      <c r="S163" s="108"/>
      <c r="T163" s="120">
        <f>R163/N163</f>
        <v>0.45969247914219452</v>
      </c>
      <c r="V163" s="100"/>
    </row>
    <row r="164" spans="1:22" ht="18" customHeight="1" x14ac:dyDescent="0.2">
      <c r="A164" s="106"/>
      <c r="B164" s="106"/>
      <c r="C164" s="112"/>
      <c r="D164" s="37" t="s">
        <v>185</v>
      </c>
      <c r="E164" s="106"/>
      <c r="F164" s="106"/>
      <c r="G164" s="106"/>
      <c r="H164" s="191"/>
      <c r="I164" s="107">
        <f>[2]eredeti!$FH$10107/1000</f>
        <v>105794</v>
      </c>
      <c r="J164" s="116"/>
      <c r="K164" s="107">
        <f>M164-I164</f>
        <v>3921</v>
      </c>
      <c r="L164" s="116"/>
      <c r="M164" s="107">
        <f>'[2]VI. módosított'!$FH$10107/1000</f>
        <v>109715</v>
      </c>
      <c r="N164" s="116"/>
      <c r="O164" s="107">
        <f>'[2]teljesítés 2015.06.30-ig (0714)'!$FH$10107/1000</f>
        <v>56163.88</v>
      </c>
      <c r="P164" s="116"/>
      <c r="Q164" s="107">
        <f>ROUND(O164,0)</f>
        <v>56164</v>
      </c>
      <c r="R164" s="116"/>
      <c r="S164" s="71">
        <f>Q164/M164</f>
        <v>0.51190812559814058</v>
      </c>
      <c r="T164" s="187"/>
      <c r="V164" s="100"/>
    </row>
    <row r="165" spans="1:22" ht="18" customHeight="1" x14ac:dyDescent="0.2">
      <c r="A165" s="106"/>
      <c r="B165" s="106"/>
      <c r="C165" s="112"/>
      <c r="D165" s="37" t="s">
        <v>186</v>
      </c>
      <c r="E165" s="106"/>
      <c r="F165" s="106"/>
      <c r="G165" s="106"/>
      <c r="H165" s="191"/>
      <c r="I165" s="107">
        <f>SUM([2]eredeti!$FH$10106,[2]eredeti!$FH$10108)/1000</f>
        <v>153356</v>
      </c>
      <c r="J165" s="116"/>
      <c r="K165" s="107">
        <f>M165-I165</f>
        <v>2537</v>
      </c>
      <c r="L165" s="116"/>
      <c r="M165" s="107">
        <f>SUM('[2]VI. módosított'!$FH$10106,'[2]VI. módosított'!$FH$10108)/1000+60+18</f>
        <v>155893</v>
      </c>
      <c r="N165" s="116"/>
      <c r="O165" s="107">
        <f>SUM('[2]teljesítés 2015.06.30-ig (0714)'!$FH$10106,'[2]teljesítés 2015.06.30-ig (0714)'!$FH$10108)/1000+60+18</f>
        <v>65934.385999999999</v>
      </c>
      <c r="P165" s="116"/>
      <c r="Q165" s="107">
        <f>ROUND(O165,0)</f>
        <v>65934</v>
      </c>
      <c r="R165" s="116"/>
      <c r="S165" s="71">
        <f>Q165/M165</f>
        <v>0.4229439423194114</v>
      </c>
      <c r="T165" s="187"/>
      <c r="V165" s="100"/>
    </row>
    <row r="166" spans="1:22" ht="18" customHeight="1" x14ac:dyDescent="0.2">
      <c r="A166" s="106"/>
      <c r="B166" s="106"/>
      <c r="C166" s="112" t="s">
        <v>187</v>
      </c>
      <c r="D166" s="103"/>
      <c r="E166" s="106"/>
      <c r="F166" s="106"/>
      <c r="G166" s="106"/>
      <c r="H166" s="106"/>
      <c r="I166" s="105"/>
      <c r="J166" s="113">
        <f>SUM(I167:I169)</f>
        <v>0</v>
      </c>
      <c r="K166" s="156"/>
      <c r="L166" s="113">
        <f>SUM(K167:K169)</f>
        <v>271</v>
      </c>
      <c r="M166" s="156"/>
      <c r="N166" s="113">
        <f>SUM(M167:M169)</f>
        <v>271</v>
      </c>
      <c r="O166" s="156"/>
      <c r="P166" s="113">
        <f>SUM(O167:O169)</f>
        <v>270.06</v>
      </c>
      <c r="Q166" s="156"/>
      <c r="R166" s="113">
        <f>SUM(Q167:Q169)</f>
        <v>270</v>
      </c>
      <c r="S166" s="104"/>
      <c r="T166" s="120">
        <f>R166/N166</f>
        <v>0.99630996309963105</v>
      </c>
      <c r="V166" s="100"/>
    </row>
    <row r="167" spans="1:22" ht="18" customHeight="1" x14ac:dyDescent="0.2">
      <c r="A167" s="106"/>
      <c r="B167" s="106"/>
      <c r="C167" s="112"/>
      <c r="D167" s="37" t="s">
        <v>188</v>
      </c>
      <c r="E167" s="106"/>
      <c r="F167" s="106"/>
      <c r="G167" s="106"/>
      <c r="H167" s="106"/>
      <c r="I167" s="107">
        <f>[2]eredeti!$FH$10110/1000</f>
        <v>0</v>
      </c>
      <c r="J167" s="116"/>
      <c r="K167" s="107">
        <f>M167-I167</f>
        <v>271</v>
      </c>
      <c r="L167" s="116"/>
      <c r="M167" s="107">
        <f>'[2]VI. módosított'!$FH$10110/1000</f>
        <v>271</v>
      </c>
      <c r="N167" s="116"/>
      <c r="O167" s="107">
        <f>'[2]teljesítés 2015.06.30-ig (0714)'!$FH$10110/1000</f>
        <v>270.06</v>
      </c>
      <c r="P167" s="116"/>
      <c r="Q167" s="107">
        <f>ROUND(O167,0)</f>
        <v>270</v>
      </c>
      <c r="R167" s="116"/>
      <c r="S167" s="71">
        <f>Q167/M167</f>
        <v>0.99630996309963105</v>
      </c>
      <c r="T167" s="187"/>
      <c r="V167" s="100"/>
    </row>
    <row r="168" spans="1:22" ht="18" customHeight="1" x14ac:dyDescent="0.2">
      <c r="A168" s="106"/>
      <c r="B168" s="106"/>
      <c r="C168" s="112"/>
      <c r="D168" s="37" t="s">
        <v>189</v>
      </c>
      <c r="E168" s="106"/>
      <c r="F168" s="106"/>
      <c r="G168" s="106"/>
      <c r="H168" s="106"/>
      <c r="I168" s="107">
        <f>[2]eredeti!$FH$10111/1000</f>
        <v>0</v>
      </c>
      <c r="J168" s="116"/>
      <c r="K168" s="107">
        <f>M168-I168</f>
        <v>0</v>
      </c>
      <c r="L168" s="116"/>
      <c r="M168" s="107">
        <f>'[2]VI. módosított'!$FH$10111/1000</f>
        <v>0</v>
      </c>
      <c r="N168" s="116"/>
      <c r="O168" s="107">
        <f>'[2]teljesítés 2015.06.30-ig (0714)'!$FH$10111/1000</f>
        <v>0</v>
      </c>
      <c r="P168" s="116"/>
      <c r="Q168" s="107">
        <f>ROUND(O168,0)</f>
        <v>0</v>
      </c>
      <c r="R168" s="116"/>
      <c r="S168" s="71" t="e">
        <f>Q168/M168</f>
        <v>#DIV/0!</v>
      </c>
      <c r="T168" s="187"/>
      <c r="V168" s="100"/>
    </row>
    <row r="169" spans="1:22" ht="18" customHeight="1" x14ac:dyDescent="0.2">
      <c r="A169" s="106"/>
      <c r="B169" s="106"/>
      <c r="C169" s="112"/>
      <c r="D169" s="37" t="s">
        <v>190</v>
      </c>
      <c r="E169" s="106"/>
      <c r="F169" s="106"/>
      <c r="G169" s="106"/>
      <c r="H169" s="106"/>
      <c r="I169" s="107">
        <v>0</v>
      </c>
      <c r="J169" s="116"/>
      <c r="K169" s="107">
        <f>M169-I169</f>
        <v>0</v>
      </c>
      <c r="L169" s="116"/>
      <c r="M169" s="107">
        <v>0</v>
      </c>
      <c r="N169" s="116"/>
      <c r="O169" s="107">
        <v>0</v>
      </c>
      <c r="P169" s="116"/>
      <c r="Q169" s="107">
        <f>ROUND(O169,0)</f>
        <v>0</v>
      </c>
      <c r="R169" s="116"/>
      <c r="S169" s="71" t="e">
        <f>Q169/M169</f>
        <v>#DIV/0!</v>
      </c>
      <c r="T169" s="187"/>
      <c r="V169" s="100"/>
    </row>
    <row r="170" spans="1:22" ht="18" customHeight="1" x14ac:dyDescent="0.2">
      <c r="A170" s="106"/>
      <c r="B170" s="106"/>
      <c r="C170" s="112" t="s">
        <v>191</v>
      </c>
      <c r="D170" s="103"/>
      <c r="E170" s="106"/>
      <c r="F170" s="106"/>
      <c r="G170" s="106"/>
      <c r="H170" s="106"/>
      <c r="I170" s="105"/>
      <c r="J170" s="113">
        <f>SUM(I171:I172)</f>
        <v>0</v>
      </c>
      <c r="K170" s="156"/>
      <c r="L170" s="113">
        <f>SUM(K171:K172)</f>
        <v>0</v>
      </c>
      <c r="M170" s="156"/>
      <c r="N170" s="113">
        <f>SUM(M171:M172)</f>
        <v>0</v>
      </c>
      <c r="O170" s="156"/>
      <c r="P170" s="113">
        <f>SUM(O171:O172)</f>
        <v>0</v>
      </c>
      <c r="Q170" s="156"/>
      <c r="R170" s="113">
        <f>SUM(Q171:Q172)</f>
        <v>0</v>
      </c>
      <c r="S170" s="104"/>
      <c r="T170" s="120" t="e">
        <f>R170/N170</f>
        <v>#DIV/0!</v>
      </c>
      <c r="V170" s="100"/>
    </row>
    <row r="171" spans="1:22" ht="18" customHeight="1" x14ac:dyDescent="0.2">
      <c r="A171" s="106"/>
      <c r="B171" s="106"/>
      <c r="C171" s="112"/>
      <c r="D171" s="37" t="s">
        <v>192</v>
      </c>
      <c r="E171" s="106"/>
      <c r="F171" s="106"/>
      <c r="G171" s="106"/>
      <c r="H171" s="106"/>
      <c r="I171" s="107">
        <v>0</v>
      </c>
      <c r="J171" s="109"/>
      <c r="K171" s="107">
        <f>M171-I171</f>
        <v>0</v>
      </c>
      <c r="L171" s="109"/>
      <c r="M171" s="107">
        <v>0</v>
      </c>
      <c r="N171" s="109"/>
      <c r="O171" s="107">
        <v>0</v>
      </c>
      <c r="P171" s="109"/>
      <c r="Q171" s="107">
        <f>ROUND(O171,0)</f>
        <v>0</v>
      </c>
      <c r="R171" s="109"/>
      <c r="S171" s="71" t="e">
        <f>Q171/M171</f>
        <v>#DIV/0!</v>
      </c>
      <c r="T171" s="72"/>
      <c r="V171" s="100"/>
    </row>
    <row r="172" spans="1:22" ht="18" customHeight="1" x14ac:dyDescent="0.2">
      <c r="A172" s="106"/>
      <c r="B172" s="106"/>
      <c r="C172" s="112"/>
      <c r="D172" s="37" t="s">
        <v>193</v>
      </c>
      <c r="E172" s="106"/>
      <c r="F172" s="106"/>
      <c r="G172" s="106"/>
      <c r="H172" s="106"/>
      <c r="I172" s="107">
        <v>0</v>
      </c>
      <c r="J172" s="109"/>
      <c r="K172" s="107">
        <f>M172-I172</f>
        <v>0</v>
      </c>
      <c r="L172" s="109"/>
      <c r="M172" s="107">
        <v>0</v>
      </c>
      <c r="N172" s="109"/>
      <c r="O172" s="107">
        <v>0</v>
      </c>
      <c r="P172" s="109"/>
      <c r="Q172" s="107">
        <f>ROUND(O172,0)</f>
        <v>0</v>
      </c>
      <c r="R172" s="109"/>
      <c r="S172" s="71" t="e">
        <f>Q172/M172</f>
        <v>#DIV/0!</v>
      </c>
      <c r="T172" s="72"/>
      <c r="V172" s="100"/>
    </row>
    <row r="173" spans="1:22" ht="18" customHeight="1" x14ac:dyDescent="0.2">
      <c r="A173" s="106"/>
      <c r="B173" s="106"/>
      <c r="C173" s="112" t="s">
        <v>194</v>
      </c>
      <c r="D173" s="103"/>
      <c r="E173" s="106"/>
      <c r="F173" s="106"/>
      <c r="G173" s="106"/>
      <c r="H173" s="106"/>
      <c r="I173" s="185"/>
      <c r="J173" s="113">
        <f>SUM(I174:I177)</f>
        <v>0</v>
      </c>
      <c r="K173" s="156"/>
      <c r="L173" s="113">
        <f>SUM(K174:K177)</f>
        <v>0</v>
      </c>
      <c r="M173" s="156"/>
      <c r="N173" s="113">
        <f>SUM(M174:M177)</f>
        <v>0</v>
      </c>
      <c r="O173" s="156"/>
      <c r="P173" s="113">
        <f>SUM(O174:O177)</f>
        <v>0</v>
      </c>
      <c r="Q173" s="156"/>
      <c r="R173" s="113">
        <f>SUM(Q174:Q177)</f>
        <v>0</v>
      </c>
      <c r="S173" s="104"/>
      <c r="T173" s="120" t="e">
        <f>R173/N173</f>
        <v>#DIV/0!</v>
      </c>
      <c r="V173" s="100"/>
    </row>
    <row r="174" spans="1:22" ht="18" customHeight="1" x14ac:dyDescent="0.2">
      <c r="A174" s="106"/>
      <c r="B174" s="106"/>
      <c r="C174" s="112"/>
      <c r="D174" s="96" t="s">
        <v>195</v>
      </c>
      <c r="E174" s="106"/>
      <c r="F174" s="106"/>
      <c r="G174" s="106"/>
      <c r="H174" s="106"/>
      <c r="I174" s="107">
        <v>0</v>
      </c>
      <c r="J174" s="109"/>
      <c r="K174" s="107">
        <f>M174-I174</f>
        <v>0</v>
      </c>
      <c r="L174" s="109"/>
      <c r="M174" s="107">
        <v>0</v>
      </c>
      <c r="N174" s="109"/>
      <c r="O174" s="107">
        <v>0</v>
      </c>
      <c r="P174" s="109"/>
      <c r="Q174" s="107">
        <f>ROUND(O174,0)</f>
        <v>0</v>
      </c>
      <c r="R174" s="109"/>
      <c r="S174" s="71" t="e">
        <f>Q174/M174</f>
        <v>#DIV/0!</v>
      </c>
      <c r="T174" s="72"/>
      <c r="V174" s="100"/>
    </row>
    <row r="175" spans="1:22" ht="18" customHeight="1" x14ac:dyDescent="0.2">
      <c r="A175" s="106"/>
      <c r="B175" s="106"/>
      <c r="C175" s="112"/>
      <c r="D175" s="103" t="s">
        <v>196</v>
      </c>
      <c r="E175" s="106"/>
      <c r="F175" s="106"/>
      <c r="G175" s="106"/>
      <c r="H175" s="106"/>
      <c r="I175" s="107">
        <v>0</v>
      </c>
      <c r="J175" s="109"/>
      <c r="K175" s="126">
        <f>M175-I175</f>
        <v>0</v>
      </c>
      <c r="L175" s="109"/>
      <c r="M175" s="107">
        <v>0</v>
      </c>
      <c r="N175" s="109"/>
      <c r="O175" s="107">
        <v>0</v>
      </c>
      <c r="P175" s="109"/>
      <c r="Q175" s="107">
        <f>ROUND(O175,0)</f>
        <v>0</v>
      </c>
      <c r="R175" s="109"/>
      <c r="S175" s="71" t="e">
        <f>Q175/M175</f>
        <v>#DIV/0!</v>
      </c>
      <c r="T175" s="72"/>
      <c r="V175" s="100"/>
    </row>
    <row r="176" spans="1:22" ht="18" customHeight="1" x14ac:dyDescent="0.2">
      <c r="A176" s="106"/>
      <c r="B176" s="106"/>
      <c r="C176" s="112"/>
      <c r="D176" s="103" t="s">
        <v>197</v>
      </c>
      <c r="E176" s="106"/>
      <c r="F176" s="106"/>
      <c r="G176" s="106"/>
      <c r="H176" s="106"/>
      <c r="I176" s="107">
        <v>0</v>
      </c>
      <c r="J176" s="109"/>
      <c r="K176" s="126">
        <f>M176-I176</f>
        <v>0</v>
      </c>
      <c r="L176" s="109"/>
      <c r="M176" s="107">
        <v>0</v>
      </c>
      <c r="N176" s="109"/>
      <c r="O176" s="107">
        <v>0</v>
      </c>
      <c r="P176" s="109"/>
      <c r="Q176" s="107">
        <f>ROUND(O176,0)</f>
        <v>0</v>
      </c>
      <c r="R176" s="109"/>
      <c r="S176" s="71" t="e">
        <f>Q176/M176</f>
        <v>#DIV/0!</v>
      </c>
      <c r="T176" s="72"/>
      <c r="V176" s="100"/>
    </row>
    <row r="177" spans="1:22" ht="18" customHeight="1" x14ac:dyDescent="0.2">
      <c r="A177" s="106"/>
      <c r="B177" s="106"/>
      <c r="C177" s="112"/>
      <c r="D177" s="103" t="s">
        <v>198</v>
      </c>
      <c r="E177" s="106"/>
      <c r="F177" s="106"/>
      <c r="G177" s="106"/>
      <c r="H177" s="106"/>
      <c r="I177" s="107">
        <f>[2]eredeti!$FH$10112/1000</f>
        <v>0</v>
      </c>
      <c r="J177" s="109"/>
      <c r="K177" s="126">
        <f>M177-I177</f>
        <v>0</v>
      </c>
      <c r="L177" s="109"/>
      <c r="M177" s="107">
        <f>'[2]VI. módosított'!$FH$10112/1000</f>
        <v>0</v>
      </c>
      <c r="N177" s="109"/>
      <c r="O177" s="107">
        <f>'[2]teljesítés 2015.06.30-ig (0714)'!$FH$10112/1000</f>
        <v>0</v>
      </c>
      <c r="P177" s="109"/>
      <c r="Q177" s="107">
        <f>ROUND(O177,0)</f>
        <v>0</v>
      </c>
      <c r="R177" s="109"/>
      <c r="S177" s="71" t="e">
        <f>Q177/M177</f>
        <v>#DIV/0!</v>
      </c>
      <c r="T177" s="72"/>
      <c r="V177" s="100"/>
    </row>
    <row r="178" spans="1:22" ht="18" customHeight="1" x14ac:dyDescent="0.2">
      <c r="A178" s="106"/>
      <c r="B178" s="106"/>
      <c r="C178" s="112" t="s">
        <v>199</v>
      </c>
      <c r="D178" s="103"/>
      <c r="E178" s="106"/>
      <c r="F178" s="106"/>
      <c r="G178" s="106"/>
      <c r="H178" s="106"/>
      <c r="I178" s="185"/>
      <c r="J178" s="113">
        <f>SUM(I179:I186)</f>
        <v>8003</v>
      </c>
      <c r="K178" s="156"/>
      <c r="L178" s="113">
        <f>SUM(K179:K186)</f>
        <v>-314</v>
      </c>
      <c r="M178" s="156"/>
      <c r="N178" s="113">
        <f>SUM(M179:M186)</f>
        <v>7689</v>
      </c>
      <c r="O178" s="156"/>
      <c r="P178" s="113">
        <f>SUM(O179:O186)</f>
        <v>2137.9761099999996</v>
      </c>
      <c r="Q178" s="156"/>
      <c r="R178" s="113">
        <f>SUM(Q179:Q186)</f>
        <v>2138</v>
      </c>
      <c r="S178" s="104"/>
      <c r="T178" s="120">
        <f>R178/N178</f>
        <v>0.27805956561321366</v>
      </c>
      <c r="V178" s="100"/>
    </row>
    <row r="179" spans="1:22" ht="18" customHeight="1" x14ac:dyDescent="0.2">
      <c r="A179" s="106"/>
      <c r="B179" s="106"/>
      <c r="C179" s="112"/>
      <c r="D179" s="103" t="s">
        <v>200</v>
      </c>
      <c r="E179" s="106"/>
      <c r="F179" s="106"/>
      <c r="G179" s="106"/>
      <c r="H179" s="106"/>
      <c r="I179" s="107">
        <f>[2]eredeti!$FH$10113/1000</f>
        <v>1954</v>
      </c>
      <c r="J179" s="109"/>
      <c r="K179" s="107">
        <f t="shared" ref="K179:K186" si="27">M179-I179</f>
        <v>-297</v>
      </c>
      <c r="L179" s="109"/>
      <c r="M179" s="107">
        <f>'[2]VI. módosított'!$FH$10113/1000</f>
        <v>1657</v>
      </c>
      <c r="N179" s="109"/>
      <c r="O179" s="107">
        <f>'[2]teljesítés 2015.06.30-ig (0714)'!$FH$10113/1000</f>
        <v>976.8</v>
      </c>
      <c r="P179" s="109"/>
      <c r="Q179" s="107">
        <f t="shared" ref="Q179:Q186" si="28">ROUND(O179,0)</f>
        <v>977</v>
      </c>
      <c r="R179" s="109"/>
      <c r="S179" s="71">
        <f t="shared" ref="S179:S186" si="29">Q179/M179</f>
        <v>0.58961979480989746</v>
      </c>
      <c r="T179" s="72"/>
      <c r="V179" s="100"/>
    </row>
    <row r="180" spans="1:22" ht="18" customHeight="1" x14ac:dyDescent="0.2">
      <c r="A180" s="106"/>
      <c r="B180" s="106"/>
      <c r="C180" s="112"/>
      <c r="D180" s="103" t="s">
        <v>201</v>
      </c>
      <c r="E180" s="106"/>
      <c r="F180" s="106"/>
      <c r="G180" s="106"/>
      <c r="H180" s="106"/>
      <c r="I180" s="107">
        <f>[2]eredeti!$FH$10114/1000</f>
        <v>4241</v>
      </c>
      <c r="J180" s="109"/>
      <c r="K180" s="126">
        <f t="shared" si="27"/>
        <v>-24</v>
      </c>
      <c r="L180" s="109"/>
      <c r="M180" s="107">
        <f>'[2]VI. módosított'!$FH$10114/1000</f>
        <v>4217</v>
      </c>
      <c r="N180" s="109"/>
      <c r="O180" s="107">
        <f>'[2]teljesítés 2015.06.30-ig (0714)'!$FH$10114/1000</f>
        <v>987.072</v>
      </c>
      <c r="P180" s="109"/>
      <c r="Q180" s="107">
        <f t="shared" si="28"/>
        <v>987</v>
      </c>
      <c r="R180" s="109"/>
      <c r="S180" s="71">
        <f t="shared" si="29"/>
        <v>0.23405264405975812</v>
      </c>
      <c r="T180" s="72"/>
      <c r="V180" s="100"/>
    </row>
    <row r="181" spans="1:22" ht="18" customHeight="1" x14ac:dyDescent="0.2">
      <c r="A181" s="106"/>
      <c r="B181" s="106"/>
      <c r="C181" s="112"/>
      <c r="D181" s="103" t="s">
        <v>202</v>
      </c>
      <c r="E181" s="106"/>
      <c r="F181" s="106"/>
      <c r="G181" s="106"/>
      <c r="H181" s="106"/>
      <c r="I181" s="107">
        <f>[2]eredeti!$FH$10115/1000</f>
        <v>0</v>
      </c>
      <c r="J181" s="109"/>
      <c r="K181" s="126">
        <f t="shared" si="27"/>
        <v>7</v>
      </c>
      <c r="L181" s="109"/>
      <c r="M181" s="107">
        <f>'[2]VI. módosított'!$FH$10115/1000</f>
        <v>7</v>
      </c>
      <c r="N181" s="109"/>
      <c r="O181" s="107">
        <f>'[2]teljesítés 2015.06.30-ig (0714)'!$FH$10115/1000</f>
        <v>82.302000000000007</v>
      </c>
      <c r="P181" s="109"/>
      <c r="Q181" s="107">
        <f t="shared" si="28"/>
        <v>82</v>
      </c>
      <c r="R181" s="109"/>
      <c r="S181" s="71">
        <f t="shared" si="29"/>
        <v>11.714285714285714</v>
      </c>
      <c r="T181" s="72"/>
      <c r="V181" s="100"/>
    </row>
    <row r="182" spans="1:22" ht="18" customHeight="1" x14ac:dyDescent="0.2">
      <c r="A182" s="106"/>
      <c r="B182" s="106"/>
      <c r="C182" s="112"/>
      <c r="D182" s="103" t="s">
        <v>203</v>
      </c>
      <c r="E182" s="106"/>
      <c r="F182" s="106"/>
      <c r="G182" s="106"/>
      <c r="H182" s="106"/>
      <c r="I182" s="107">
        <f>[2]eredeti!$FH$10116/1000</f>
        <v>0</v>
      </c>
      <c r="J182" s="109"/>
      <c r="K182" s="126">
        <f t="shared" si="27"/>
        <v>0</v>
      </c>
      <c r="L182" s="109"/>
      <c r="M182" s="107">
        <f>'[2]VI. módosított'!$FH$10116/1000</f>
        <v>0</v>
      </c>
      <c r="N182" s="109"/>
      <c r="O182" s="107">
        <f>'[2]teljesítés 2015.06.30-ig (0714)'!$FH$10116/1000</f>
        <v>0</v>
      </c>
      <c r="P182" s="109"/>
      <c r="Q182" s="107">
        <f t="shared" si="28"/>
        <v>0</v>
      </c>
      <c r="R182" s="109"/>
      <c r="S182" s="71" t="e">
        <f t="shared" si="29"/>
        <v>#DIV/0!</v>
      </c>
      <c r="T182" s="72"/>
      <c r="V182" s="100"/>
    </row>
    <row r="183" spans="1:22" ht="18" customHeight="1" x14ac:dyDescent="0.2">
      <c r="A183" s="106"/>
      <c r="B183" s="106"/>
      <c r="C183" s="112"/>
      <c r="D183" s="103" t="s">
        <v>204</v>
      </c>
      <c r="E183" s="106"/>
      <c r="F183" s="106"/>
      <c r="G183" s="106"/>
      <c r="H183" s="106"/>
      <c r="I183" s="107">
        <v>0</v>
      </c>
      <c r="J183" s="109"/>
      <c r="K183" s="126">
        <f t="shared" si="27"/>
        <v>0</v>
      </c>
      <c r="L183" s="109"/>
      <c r="M183" s="107">
        <v>0</v>
      </c>
      <c r="N183" s="109"/>
      <c r="O183" s="107">
        <v>0</v>
      </c>
      <c r="P183" s="109"/>
      <c r="Q183" s="107">
        <f t="shared" si="28"/>
        <v>0</v>
      </c>
      <c r="R183" s="109"/>
      <c r="S183" s="71" t="e">
        <f t="shared" si="29"/>
        <v>#DIV/0!</v>
      </c>
      <c r="T183" s="72"/>
      <c r="V183" s="100"/>
    </row>
    <row r="184" spans="1:22" ht="18" customHeight="1" x14ac:dyDescent="0.2">
      <c r="A184" s="106"/>
      <c r="B184" s="106"/>
      <c r="C184" s="112"/>
      <c r="D184" s="103" t="s">
        <v>205</v>
      </c>
      <c r="E184" s="106"/>
      <c r="F184" s="106"/>
      <c r="G184" s="106"/>
      <c r="H184" s="106"/>
      <c r="I184" s="107">
        <f>[2]eredeti!$FH$10117/1000</f>
        <v>0</v>
      </c>
      <c r="J184" s="109"/>
      <c r="K184" s="126">
        <f t="shared" si="27"/>
        <v>0</v>
      </c>
      <c r="L184" s="109"/>
      <c r="M184" s="107">
        <f>'[2]VI. módosított'!$FH$10117/1000</f>
        <v>0</v>
      </c>
      <c r="N184" s="109"/>
      <c r="O184" s="107">
        <f>'[2]teljesítés 2015.06.30-ig (0714)'!$FH$10117/1000</f>
        <v>0</v>
      </c>
      <c r="P184" s="109"/>
      <c r="Q184" s="107">
        <f t="shared" si="28"/>
        <v>0</v>
      </c>
      <c r="R184" s="109"/>
      <c r="S184" s="71" t="e">
        <f t="shared" si="29"/>
        <v>#DIV/0!</v>
      </c>
      <c r="T184" s="72"/>
      <c r="V184" s="100"/>
    </row>
    <row r="185" spans="1:22" ht="18" customHeight="1" x14ac:dyDescent="0.2">
      <c r="A185" s="106"/>
      <c r="B185" s="106"/>
      <c r="C185" s="112"/>
      <c r="D185" s="103" t="s">
        <v>206</v>
      </c>
      <c r="E185" s="106"/>
      <c r="F185" s="106"/>
      <c r="G185" s="106"/>
      <c r="H185" s="106"/>
      <c r="I185" s="107">
        <v>0</v>
      </c>
      <c r="J185" s="109"/>
      <c r="K185" s="126">
        <f t="shared" si="27"/>
        <v>0</v>
      </c>
      <c r="L185" s="109"/>
      <c r="M185" s="107">
        <v>0</v>
      </c>
      <c r="N185" s="109"/>
      <c r="O185" s="107">
        <v>0</v>
      </c>
      <c r="P185" s="109"/>
      <c r="Q185" s="107">
        <f t="shared" si="28"/>
        <v>0</v>
      </c>
      <c r="R185" s="109"/>
      <c r="S185" s="71" t="e">
        <f t="shared" si="29"/>
        <v>#DIV/0!</v>
      </c>
      <c r="T185" s="72"/>
      <c r="V185" s="100"/>
    </row>
    <row r="186" spans="1:22" ht="18" customHeight="1" x14ac:dyDescent="0.2">
      <c r="A186" s="106"/>
      <c r="B186" s="106"/>
      <c r="C186" s="112"/>
      <c r="D186" s="103" t="s">
        <v>207</v>
      </c>
      <c r="E186" s="106"/>
      <c r="F186" s="106"/>
      <c r="G186" s="106"/>
      <c r="H186" s="106"/>
      <c r="I186" s="107">
        <f>[2]eredeti!$FH$10118/1000</f>
        <v>1808</v>
      </c>
      <c r="J186" s="109"/>
      <c r="K186" s="126">
        <f t="shared" si="27"/>
        <v>0</v>
      </c>
      <c r="L186" s="109"/>
      <c r="M186" s="107">
        <f>'[2]VI. módosított'!$FH$10118/1000</f>
        <v>1808</v>
      </c>
      <c r="N186" s="109"/>
      <c r="O186" s="107">
        <f>'[2]teljesítés 2015.06.30-ig (0714)'!$FH$10118/1000</f>
        <v>91.802109999999999</v>
      </c>
      <c r="P186" s="109"/>
      <c r="Q186" s="107">
        <f t="shared" si="28"/>
        <v>92</v>
      </c>
      <c r="R186" s="109"/>
      <c r="S186" s="71">
        <f t="shared" si="29"/>
        <v>5.0884955752212392E-2</v>
      </c>
      <c r="T186" s="72"/>
      <c r="V186" s="100"/>
    </row>
    <row r="187" spans="1:22" ht="18" customHeight="1" x14ac:dyDescent="0.2">
      <c r="A187" s="103"/>
      <c r="B187" s="106"/>
      <c r="C187" s="112"/>
      <c r="H187" s="42"/>
      <c r="I187" s="192"/>
      <c r="J187" s="192"/>
      <c r="K187" s="193"/>
      <c r="L187" s="192"/>
      <c r="M187" s="192"/>
      <c r="N187" s="192"/>
      <c r="O187" s="192"/>
      <c r="P187" s="192"/>
      <c r="Q187" s="192"/>
      <c r="R187" s="192"/>
      <c r="S187" s="192"/>
      <c r="T187" s="119"/>
      <c r="V187" s="100"/>
    </row>
    <row r="188" spans="1:22" ht="18" customHeight="1" x14ac:dyDescent="0.25">
      <c r="A188" s="35" t="s">
        <v>208</v>
      </c>
      <c r="B188" s="147"/>
      <c r="C188" s="112"/>
      <c r="D188" s="147"/>
      <c r="E188" s="147"/>
      <c r="F188" s="147"/>
      <c r="G188" s="147"/>
      <c r="I188" s="77"/>
      <c r="J188" s="194">
        <f>J104+J124+J136+J156+J162</f>
        <v>1332981</v>
      </c>
      <c r="K188" s="195"/>
      <c r="L188" s="194">
        <f>L104+L124+L136+L156+L162</f>
        <v>36406</v>
      </c>
      <c r="M188" s="77"/>
      <c r="N188" s="194">
        <f>N104+N124+N136+N156+N162</f>
        <v>1369387</v>
      </c>
      <c r="O188" s="77"/>
      <c r="P188" s="194">
        <f>P104+P124+P136+P156+P162</f>
        <v>650493.25636000012</v>
      </c>
      <c r="Q188" s="77"/>
      <c r="R188" s="194">
        <f>R104+R124+R136+R156+R162</f>
        <v>650493</v>
      </c>
      <c r="S188" s="196"/>
      <c r="T188" s="197">
        <f>R188/N188</f>
        <v>0.47502495642210713</v>
      </c>
      <c r="V188" s="100"/>
    </row>
    <row r="189" spans="1:22" ht="18" customHeight="1" x14ac:dyDescent="0.2">
      <c r="C189" s="112"/>
      <c r="I189" s="77"/>
      <c r="J189" s="77"/>
      <c r="K189" s="129"/>
      <c r="L189" s="77"/>
      <c r="M189" s="77"/>
      <c r="N189" s="77"/>
      <c r="O189" s="77"/>
      <c r="P189" s="77"/>
      <c r="Q189" s="77"/>
      <c r="R189" s="77"/>
      <c r="S189" s="77"/>
      <c r="T189" s="78"/>
      <c r="V189" s="100"/>
    </row>
    <row r="190" spans="1:22" ht="18" customHeight="1" x14ac:dyDescent="0.2">
      <c r="C190" s="112"/>
      <c r="I190" s="77"/>
      <c r="J190" s="77"/>
      <c r="K190" s="129"/>
      <c r="L190" s="77"/>
      <c r="M190" s="77"/>
      <c r="N190" s="77"/>
      <c r="O190" s="77"/>
      <c r="P190" s="77"/>
      <c r="Q190" s="77"/>
      <c r="R190" s="77"/>
      <c r="S190" s="77"/>
      <c r="T190" s="78"/>
      <c r="V190" s="100"/>
    </row>
    <row r="191" spans="1:22" ht="18" customHeight="1" x14ac:dyDescent="0.25">
      <c r="A191" s="36" t="s">
        <v>209</v>
      </c>
      <c r="C191" s="112"/>
      <c r="I191" s="77"/>
      <c r="J191" s="77"/>
      <c r="K191" s="129"/>
      <c r="L191" s="77"/>
      <c r="M191" s="77"/>
      <c r="N191" s="77"/>
      <c r="O191" s="77"/>
      <c r="P191" s="77"/>
      <c r="Q191" s="77"/>
      <c r="R191" s="77"/>
      <c r="S191" s="77"/>
      <c r="T191" s="78"/>
      <c r="V191" s="100"/>
    </row>
    <row r="192" spans="1:22" ht="18" customHeight="1" x14ac:dyDescent="0.25">
      <c r="A192" s="36"/>
      <c r="B192" s="84" t="s">
        <v>210</v>
      </c>
      <c r="C192" s="112"/>
      <c r="I192" s="77"/>
      <c r="J192" s="189">
        <f>J193</f>
        <v>0</v>
      </c>
      <c r="K192" s="153"/>
      <c r="L192" s="189">
        <f>L193</f>
        <v>0</v>
      </c>
      <c r="M192" s="116"/>
      <c r="N192" s="189">
        <f>N193</f>
        <v>0</v>
      </c>
      <c r="O192" s="116"/>
      <c r="P192" s="189">
        <f>P193</f>
        <v>0</v>
      </c>
      <c r="Q192" s="116"/>
      <c r="R192" s="189">
        <f>R193</f>
        <v>0</v>
      </c>
      <c r="S192" s="77"/>
      <c r="T192" s="190" t="e">
        <f>R192/N192</f>
        <v>#DIV/0!</v>
      </c>
      <c r="V192" s="100"/>
    </row>
    <row r="193" spans="1:22" ht="18" customHeight="1" x14ac:dyDescent="0.2">
      <c r="A193" s="106"/>
      <c r="B193" s="84"/>
      <c r="C193" s="112" t="s">
        <v>211</v>
      </c>
      <c r="D193" s="106"/>
      <c r="E193" s="106"/>
      <c r="F193" s="106"/>
      <c r="G193" s="106"/>
      <c r="H193" s="106"/>
      <c r="I193" s="111"/>
      <c r="J193" s="113">
        <f>SUM(I194:I195)</f>
        <v>0</v>
      </c>
      <c r="K193" s="174"/>
      <c r="L193" s="113">
        <f>SUM(K194:K195)</f>
        <v>0</v>
      </c>
      <c r="M193" s="174"/>
      <c r="N193" s="113">
        <f>SUM(M194:M195)</f>
        <v>0</v>
      </c>
      <c r="O193" s="174"/>
      <c r="P193" s="113">
        <f>SUM(O194:O195)</f>
        <v>0</v>
      </c>
      <c r="Q193" s="174"/>
      <c r="R193" s="113">
        <f>SUM(Q194:Q195)</f>
        <v>0</v>
      </c>
      <c r="S193" s="108"/>
      <c r="T193" s="120" t="e">
        <f>R193/N193</f>
        <v>#DIV/0!</v>
      </c>
      <c r="V193" s="100"/>
    </row>
    <row r="194" spans="1:22" ht="18" customHeight="1" x14ac:dyDescent="0.2">
      <c r="A194" s="106"/>
      <c r="B194" s="84"/>
      <c r="C194" s="112"/>
      <c r="D194" s="103" t="s">
        <v>212</v>
      </c>
      <c r="E194" s="106"/>
      <c r="F194" s="106"/>
      <c r="G194" s="106"/>
      <c r="H194" s="106"/>
      <c r="I194" s="107">
        <v>0</v>
      </c>
      <c r="J194" s="109"/>
      <c r="K194" s="107">
        <f>M194-I194</f>
        <v>0</v>
      </c>
      <c r="L194" s="109"/>
      <c r="M194" s="107">
        <v>0</v>
      </c>
      <c r="N194" s="109"/>
      <c r="O194" s="107">
        <v>0</v>
      </c>
      <c r="P194" s="109"/>
      <c r="Q194" s="107">
        <f>ROUND(O194,0)</f>
        <v>0</v>
      </c>
      <c r="R194" s="109"/>
      <c r="S194" s="71" t="e">
        <f>Q194/M194</f>
        <v>#DIV/0!</v>
      </c>
      <c r="T194" s="72"/>
      <c r="V194" s="100"/>
    </row>
    <row r="195" spans="1:22" ht="18" customHeight="1" x14ac:dyDescent="0.2">
      <c r="A195" s="106"/>
      <c r="B195" s="84"/>
      <c r="C195" s="112"/>
      <c r="D195" s="103" t="s">
        <v>213</v>
      </c>
      <c r="E195" s="106"/>
      <c r="F195" s="106"/>
      <c r="G195" s="106"/>
      <c r="H195" s="106"/>
      <c r="I195" s="107">
        <v>0</v>
      </c>
      <c r="J195" s="109"/>
      <c r="K195" s="107">
        <f>M195-I195</f>
        <v>0</v>
      </c>
      <c r="L195" s="109"/>
      <c r="M195" s="107">
        <v>0</v>
      </c>
      <c r="N195" s="109"/>
      <c r="O195" s="107">
        <v>0</v>
      </c>
      <c r="P195" s="109"/>
      <c r="Q195" s="107">
        <f>ROUND(O195,0)</f>
        <v>0</v>
      </c>
      <c r="R195" s="109"/>
      <c r="S195" s="71" t="e">
        <f>Q195/M195</f>
        <v>#DIV/0!</v>
      </c>
      <c r="T195" s="72"/>
      <c r="V195" s="100"/>
    </row>
    <row r="196" spans="1:22" ht="18" customHeight="1" x14ac:dyDescent="0.2">
      <c r="A196" s="106"/>
      <c r="B196" s="84" t="s">
        <v>214</v>
      </c>
      <c r="C196" s="112"/>
      <c r="I196" s="77"/>
      <c r="J196" s="189">
        <f>J197</f>
        <v>0</v>
      </c>
      <c r="K196" s="198"/>
      <c r="L196" s="189">
        <f>L197</f>
        <v>0</v>
      </c>
      <c r="M196" s="199"/>
      <c r="N196" s="189">
        <f>N197</f>
        <v>0</v>
      </c>
      <c r="O196" s="199"/>
      <c r="P196" s="189">
        <f>P197</f>
        <v>0</v>
      </c>
      <c r="Q196" s="199"/>
      <c r="R196" s="189">
        <f>R197</f>
        <v>0</v>
      </c>
      <c r="S196" s="77"/>
      <c r="T196" s="190" t="e">
        <f>R196/N196</f>
        <v>#DIV/0!</v>
      </c>
      <c r="V196" s="100"/>
    </row>
    <row r="197" spans="1:22" ht="18" customHeight="1" x14ac:dyDescent="0.2">
      <c r="A197" s="106"/>
      <c r="B197" s="84"/>
      <c r="C197" s="112" t="s">
        <v>215</v>
      </c>
      <c r="D197" s="106"/>
      <c r="E197" s="106"/>
      <c r="F197" s="106"/>
      <c r="G197" s="106"/>
      <c r="H197" s="106"/>
      <c r="I197" s="111"/>
      <c r="J197" s="113">
        <f>SUM(I198:I202)</f>
        <v>0</v>
      </c>
      <c r="K197" s="174"/>
      <c r="L197" s="113">
        <f>SUM(K198:K202)</f>
        <v>0</v>
      </c>
      <c r="M197" s="174"/>
      <c r="N197" s="113">
        <f>SUM(M198:M202)</f>
        <v>0</v>
      </c>
      <c r="O197" s="174"/>
      <c r="P197" s="113">
        <f>SUM(O198:O202)</f>
        <v>0</v>
      </c>
      <c r="Q197" s="174"/>
      <c r="R197" s="113">
        <f>SUM(Q198:Q202)</f>
        <v>0</v>
      </c>
      <c r="S197" s="108"/>
      <c r="T197" s="120" t="e">
        <f>R197/N197</f>
        <v>#DIV/0!</v>
      </c>
      <c r="V197" s="100"/>
    </row>
    <row r="198" spans="1:22" ht="18" customHeight="1" x14ac:dyDescent="0.2">
      <c r="A198" s="106"/>
      <c r="B198" s="84"/>
      <c r="C198" s="112"/>
      <c r="D198" s="103" t="s">
        <v>216</v>
      </c>
      <c r="E198" s="106"/>
      <c r="F198" s="106"/>
      <c r="G198" s="106"/>
      <c r="H198" s="106"/>
      <c r="I198" s="107">
        <v>0</v>
      </c>
      <c r="J198" s="109"/>
      <c r="K198" s="107">
        <f>M198-I198</f>
        <v>0</v>
      </c>
      <c r="L198" s="109"/>
      <c r="M198" s="107">
        <v>0</v>
      </c>
      <c r="N198" s="109"/>
      <c r="O198" s="107">
        <v>0</v>
      </c>
      <c r="P198" s="109"/>
      <c r="Q198" s="107">
        <f>ROUND(O198,0)</f>
        <v>0</v>
      </c>
      <c r="R198" s="109"/>
      <c r="S198" s="71" t="e">
        <f>Q198/M198</f>
        <v>#DIV/0!</v>
      </c>
      <c r="T198" s="72"/>
      <c r="V198" s="100"/>
    </row>
    <row r="199" spans="1:22" ht="18" customHeight="1" x14ac:dyDescent="0.2">
      <c r="A199" s="106"/>
      <c r="B199" s="84"/>
      <c r="C199" s="112"/>
      <c r="D199" s="103" t="s">
        <v>217</v>
      </c>
      <c r="E199" s="106"/>
      <c r="F199" s="106"/>
      <c r="G199" s="106"/>
      <c r="H199" s="106"/>
      <c r="I199" s="107">
        <v>0</v>
      </c>
      <c r="J199" s="109"/>
      <c r="K199" s="107">
        <f>M199-I199</f>
        <v>0</v>
      </c>
      <c r="L199" s="109"/>
      <c r="M199" s="107">
        <v>0</v>
      </c>
      <c r="N199" s="109"/>
      <c r="O199" s="107">
        <v>0</v>
      </c>
      <c r="P199" s="109"/>
      <c r="Q199" s="107">
        <f>ROUND(O199,0)</f>
        <v>0</v>
      </c>
      <c r="R199" s="109"/>
      <c r="S199" s="71" t="e">
        <f>Q199/M199</f>
        <v>#DIV/0!</v>
      </c>
      <c r="T199" s="72"/>
      <c r="V199" s="100"/>
    </row>
    <row r="200" spans="1:22" ht="18" customHeight="1" x14ac:dyDescent="0.2">
      <c r="A200" s="106"/>
      <c r="B200" s="84"/>
      <c r="C200" s="112"/>
      <c r="D200" s="103" t="s">
        <v>218</v>
      </c>
      <c r="E200" s="106"/>
      <c r="F200" s="106"/>
      <c r="G200" s="106"/>
      <c r="H200" s="106"/>
      <c r="I200" s="107">
        <v>0</v>
      </c>
      <c r="J200" s="109"/>
      <c r="K200" s="107">
        <f>M200-I200</f>
        <v>0</v>
      </c>
      <c r="L200" s="109"/>
      <c r="M200" s="107">
        <v>0</v>
      </c>
      <c r="N200" s="109"/>
      <c r="O200" s="107">
        <v>0</v>
      </c>
      <c r="P200" s="109"/>
      <c r="Q200" s="107">
        <f>ROUND(O200,0)</f>
        <v>0</v>
      </c>
      <c r="R200" s="109"/>
      <c r="S200" s="71" t="e">
        <f>Q200/M200</f>
        <v>#DIV/0!</v>
      </c>
      <c r="T200" s="72"/>
      <c r="V200" s="100"/>
    </row>
    <row r="201" spans="1:22" ht="18" customHeight="1" x14ac:dyDescent="0.2">
      <c r="A201" s="106"/>
      <c r="B201" s="84"/>
      <c r="C201" s="112"/>
      <c r="D201" s="103" t="s">
        <v>219</v>
      </c>
      <c r="E201" s="106"/>
      <c r="F201" s="106"/>
      <c r="G201" s="106"/>
      <c r="H201" s="106"/>
      <c r="I201" s="107">
        <v>0</v>
      </c>
      <c r="J201" s="109"/>
      <c r="K201" s="107">
        <f>M201-I201</f>
        <v>0</v>
      </c>
      <c r="L201" s="109"/>
      <c r="M201" s="107">
        <v>0</v>
      </c>
      <c r="N201" s="109"/>
      <c r="O201" s="107">
        <v>0</v>
      </c>
      <c r="P201" s="109"/>
      <c r="Q201" s="107">
        <f>ROUND(O201,0)</f>
        <v>0</v>
      </c>
      <c r="R201" s="109"/>
      <c r="S201" s="71" t="e">
        <f>Q201/M201</f>
        <v>#DIV/0!</v>
      </c>
      <c r="T201" s="72"/>
      <c r="V201" s="100"/>
    </row>
    <row r="202" spans="1:22" ht="18" customHeight="1" x14ac:dyDescent="0.2">
      <c r="A202" s="106"/>
      <c r="B202" s="84"/>
      <c r="C202" s="112"/>
      <c r="D202" s="103" t="s">
        <v>220</v>
      </c>
      <c r="E202" s="106"/>
      <c r="F202" s="106"/>
      <c r="G202" s="106"/>
      <c r="H202" s="106"/>
      <c r="I202" s="107">
        <v>0</v>
      </c>
      <c r="J202" s="109"/>
      <c r="K202" s="107">
        <f>M202-I202</f>
        <v>0</v>
      </c>
      <c r="L202" s="109"/>
      <c r="M202" s="107">
        <v>0</v>
      </c>
      <c r="N202" s="109"/>
      <c r="O202" s="107">
        <v>0</v>
      </c>
      <c r="P202" s="109"/>
      <c r="Q202" s="107">
        <f>ROUND(O202,0)</f>
        <v>0</v>
      </c>
      <c r="R202" s="109"/>
      <c r="S202" s="71" t="e">
        <f>Q202/M202</f>
        <v>#DIV/0!</v>
      </c>
      <c r="T202" s="72"/>
      <c r="V202" s="100"/>
    </row>
    <row r="203" spans="1:22" ht="18" customHeight="1" x14ac:dyDescent="0.2">
      <c r="A203" s="106"/>
      <c r="B203" s="84" t="s">
        <v>221</v>
      </c>
      <c r="C203" s="112"/>
      <c r="D203" s="103"/>
      <c r="E203" s="106"/>
      <c r="F203" s="106"/>
      <c r="G203" s="106"/>
      <c r="H203" s="106"/>
      <c r="I203" s="111"/>
      <c r="J203" s="189">
        <f>J204</f>
        <v>124349</v>
      </c>
      <c r="K203" s="111"/>
      <c r="L203" s="189">
        <f>L204</f>
        <v>0</v>
      </c>
      <c r="M203" s="111"/>
      <c r="N203" s="189">
        <f>N204</f>
        <v>124349</v>
      </c>
      <c r="O203" s="111"/>
      <c r="P203" s="189">
        <f>P204</f>
        <v>71671.157999999996</v>
      </c>
      <c r="Q203" s="111"/>
      <c r="R203" s="189">
        <f>R204</f>
        <v>71671</v>
      </c>
      <c r="S203" s="108"/>
      <c r="T203" s="190">
        <f>R203/N203</f>
        <v>0.57636973357244525</v>
      </c>
      <c r="V203" s="100"/>
    </row>
    <row r="204" spans="1:22" ht="18" customHeight="1" x14ac:dyDescent="0.2">
      <c r="A204" s="106"/>
      <c r="B204" s="84"/>
      <c r="C204" s="112" t="s">
        <v>222</v>
      </c>
      <c r="D204" s="103"/>
      <c r="E204" s="106"/>
      <c r="F204" s="106"/>
      <c r="G204" s="106"/>
      <c r="H204" s="106"/>
      <c r="I204" s="111"/>
      <c r="J204" s="113">
        <f>SUM(I205)</f>
        <v>124349</v>
      </c>
      <c r="K204" s="111"/>
      <c r="L204" s="113">
        <f>SUM(K205)</f>
        <v>0</v>
      </c>
      <c r="M204" s="111"/>
      <c r="N204" s="113">
        <f>SUM(M205)</f>
        <v>124349</v>
      </c>
      <c r="O204" s="111"/>
      <c r="P204" s="113">
        <f>SUM(O205)</f>
        <v>71671.157999999996</v>
      </c>
      <c r="Q204" s="111"/>
      <c r="R204" s="113">
        <f>SUM(Q205)</f>
        <v>71671</v>
      </c>
      <c r="S204" s="108"/>
      <c r="T204" s="120">
        <f>R204/N204</f>
        <v>0.57636973357244525</v>
      </c>
      <c r="V204" s="100"/>
    </row>
    <row r="205" spans="1:22" ht="18" customHeight="1" x14ac:dyDescent="0.2">
      <c r="A205" s="106"/>
      <c r="B205" s="84"/>
      <c r="C205" s="112"/>
      <c r="D205" s="103" t="s">
        <v>223</v>
      </c>
      <c r="E205" s="106"/>
      <c r="F205" s="106"/>
      <c r="G205" s="106"/>
      <c r="H205" s="106"/>
      <c r="I205" s="107">
        <f>[2]eredeti!$FH$10119/1000</f>
        <v>124349</v>
      </c>
      <c r="J205" s="109"/>
      <c r="K205" s="107"/>
      <c r="L205" s="109"/>
      <c r="M205" s="107">
        <f>'[2]VI. módosított'!$FH$10119/1000</f>
        <v>124349</v>
      </c>
      <c r="N205" s="109"/>
      <c r="O205" s="107">
        <f>'[2]teljesítés 2015.06.30-ig (0714)'!$FH$10119/1000</f>
        <v>71671.157999999996</v>
      </c>
      <c r="P205" s="109"/>
      <c r="Q205" s="107">
        <f>ROUND(O205,0)</f>
        <v>71671</v>
      </c>
      <c r="R205" s="109"/>
      <c r="S205" s="71">
        <f>Q205/M205</f>
        <v>0.57636973357244525</v>
      </c>
      <c r="T205" s="109"/>
      <c r="V205" s="100"/>
    </row>
    <row r="206" spans="1:22" ht="18" customHeight="1" x14ac:dyDescent="0.2">
      <c r="A206" s="106"/>
      <c r="B206" s="106"/>
      <c r="C206" s="112"/>
      <c r="D206" s="106"/>
      <c r="E206" s="106"/>
      <c r="F206" s="106"/>
      <c r="G206" s="106"/>
      <c r="H206" s="106"/>
      <c r="I206" s="200"/>
      <c r="J206" s="200"/>
      <c r="K206" s="201"/>
      <c r="L206" s="200"/>
      <c r="M206" s="200"/>
      <c r="N206" s="200"/>
      <c r="O206" s="200"/>
      <c r="P206" s="200"/>
      <c r="Q206" s="200"/>
      <c r="R206" s="200"/>
      <c r="S206" s="200"/>
      <c r="T206" s="200"/>
      <c r="V206" s="100"/>
    </row>
    <row r="207" spans="1:22" ht="18" customHeight="1" x14ac:dyDescent="0.25">
      <c r="A207" s="202" t="s">
        <v>224</v>
      </c>
      <c r="B207" s="106"/>
      <c r="C207" s="112"/>
      <c r="D207" s="106"/>
      <c r="E207" s="106"/>
      <c r="F207" s="106"/>
      <c r="G207" s="106"/>
      <c r="H207" s="106"/>
      <c r="I207" s="203"/>
      <c r="J207" s="204">
        <f>J192+J196+J203</f>
        <v>124349</v>
      </c>
      <c r="K207" s="205"/>
      <c r="L207" s="204">
        <f>L192+L196+L203</f>
        <v>0</v>
      </c>
      <c r="M207" s="203"/>
      <c r="N207" s="204">
        <f>N192+N196+N203</f>
        <v>124349</v>
      </c>
      <c r="O207" s="203"/>
      <c r="P207" s="204">
        <f>P192+P196+P203</f>
        <v>71671.157999999996</v>
      </c>
      <c r="Q207" s="203"/>
      <c r="R207" s="204">
        <f>R192+R196+R203</f>
        <v>71671</v>
      </c>
      <c r="S207" s="203"/>
      <c r="T207" s="206">
        <f>R207/N207</f>
        <v>0.57636973357244525</v>
      </c>
      <c r="V207" s="100"/>
    </row>
    <row r="208" spans="1:22" ht="18" customHeight="1" x14ac:dyDescent="0.25">
      <c r="A208" s="202"/>
      <c r="B208" s="106"/>
      <c r="C208" s="112"/>
      <c r="D208" s="106"/>
      <c r="E208" s="106"/>
      <c r="F208" s="106"/>
      <c r="G208" s="106"/>
      <c r="H208" s="106"/>
      <c r="I208" s="203"/>
      <c r="J208" s="205"/>
      <c r="K208" s="205"/>
      <c r="L208" s="205"/>
      <c r="M208" s="203"/>
      <c r="N208" s="137"/>
      <c r="O208" s="203"/>
      <c r="P208" s="137"/>
      <c r="Q208" s="203"/>
      <c r="R208" s="137"/>
      <c r="S208" s="203"/>
      <c r="T208" s="207"/>
      <c r="V208" s="100"/>
    </row>
    <row r="209" spans="1:22" ht="18" customHeight="1" x14ac:dyDescent="0.25">
      <c r="A209" s="36" t="s">
        <v>225</v>
      </c>
      <c r="B209" s="106"/>
      <c r="C209" s="112"/>
      <c r="D209" s="106"/>
      <c r="E209" s="106"/>
      <c r="F209" s="106"/>
      <c r="G209" s="106"/>
      <c r="H209" s="106"/>
      <c r="I209" s="203"/>
      <c r="J209" s="205"/>
      <c r="K209" s="205"/>
      <c r="L209" s="205"/>
      <c r="M209" s="203"/>
      <c r="N209" s="137"/>
      <c r="O209" s="203"/>
      <c r="P209" s="137"/>
      <c r="Q209" s="203"/>
      <c r="R209" s="137"/>
      <c r="S209" s="203"/>
      <c r="T209" s="207"/>
      <c r="V209" s="100"/>
    </row>
    <row r="210" spans="1:22" ht="18" customHeight="1" x14ac:dyDescent="0.25">
      <c r="A210" s="202"/>
      <c r="B210" s="106"/>
      <c r="C210" s="112" t="s">
        <v>226</v>
      </c>
      <c r="D210" s="106"/>
      <c r="E210" s="106"/>
      <c r="F210" s="106"/>
      <c r="G210" s="106"/>
      <c r="H210" s="106"/>
      <c r="I210" s="111"/>
      <c r="J210" s="113">
        <f>SUM(I211:I212)</f>
        <v>0</v>
      </c>
      <c r="K210" s="174"/>
      <c r="L210" s="113">
        <f>SUM(K211:K212)</f>
        <v>0</v>
      </c>
      <c r="M210" s="174"/>
      <c r="N210" s="113">
        <f>SUM(M211:M212)</f>
        <v>0</v>
      </c>
      <c r="O210" s="174"/>
      <c r="P210" s="113">
        <f>SUM(O211:O212)</f>
        <v>0</v>
      </c>
      <c r="Q210" s="174"/>
      <c r="R210" s="113">
        <f>SUM(Q211:Q212)</f>
        <v>0</v>
      </c>
      <c r="S210" s="108"/>
      <c r="T210" s="120" t="e">
        <f>R210/N210</f>
        <v>#DIV/0!</v>
      </c>
      <c r="V210" s="100"/>
    </row>
    <row r="211" spans="1:22" ht="18" customHeight="1" x14ac:dyDescent="0.25">
      <c r="A211" s="202"/>
      <c r="B211" s="106"/>
      <c r="C211" s="112"/>
      <c r="D211" s="103" t="s">
        <v>227</v>
      </c>
      <c r="E211" s="106"/>
      <c r="F211" s="106"/>
      <c r="G211" s="106"/>
      <c r="H211" s="106"/>
      <c r="I211" s="107">
        <v>0</v>
      </c>
      <c r="J211" s="205"/>
      <c r="K211" s="107">
        <f>M211-I211</f>
        <v>0</v>
      </c>
      <c r="L211" s="205"/>
      <c r="M211" s="107">
        <v>0</v>
      </c>
      <c r="N211" s="137"/>
      <c r="O211" s="107">
        <v>0</v>
      </c>
      <c r="P211" s="137"/>
      <c r="Q211" s="107">
        <f>ROUND(O211,0)</f>
        <v>0</v>
      </c>
      <c r="R211" s="137"/>
      <c r="S211" s="71" t="e">
        <f>Q211/M211</f>
        <v>#DIV/0!</v>
      </c>
      <c r="T211" s="207"/>
      <c r="V211" s="100"/>
    </row>
    <row r="212" spans="1:22" ht="18" customHeight="1" x14ac:dyDescent="0.25">
      <c r="A212" s="202"/>
      <c r="B212" s="106"/>
      <c r="C212" s="112"/>
      <c r="D212" s="103" t="s">
        <v>228</v>
      </c>
      <c r="E212" s="106"/>
      <c r="F212" s="106"/>
      <c r="G212" s="106"/>
      <c r="H212" s="106"/>
      <c r="I212" s="107">
        <v>0</v>
      </c>
      <c r="J212" s="205"/>
      <c r="K212" s="107">
        <f>M212-I212</f>
        <v>0</v>
      </c>
      <c r="L212" s="205"/>
      <c r="M212" s="107">
        <v>0</v>
      </c>
      <c r="N212" s="137"/>
      <c r="O212" s="107">
        <v>0</v>
      </c>
      <c r="P212" s="137"/>
      <c r="Q212" s="107">
        <f>ROUND(O212,0)</f>
        <v>0</v>
      </c>
      <c r="R212" s="137"/>
      <c r="S212" s="71" t="e">
        <f>Q212/M212</f>
        <v>#DIV/0!</v>
      </c>
      <c r="T212" s="207"/>
      <c r="V212" s="100"/>
    </row>
    <row r="213" spans="1:22" ht="18" customHeight="1" x14ac:dyDescent="0.25">
      <c r="A213" s="202"/>
      <c r="B213" s="106"/>
      <c r="C213" s="112" t="s">
        <v>229</v>
      </c>
      <c r="D213" s="106"/>
      <c r="E213" s="106"/>
      <c r="F213" s="106"/>
      <c r="G213" s="106"/>
      <c r="H213" s="106"/>
      <c r="I213" s="105"/>
      <c r="J213" s="113">
        <f>SUM(I214:I221)</f>
        <v>0</v>
      </c>
      <c r="K213" s="156"/>
      <c r="L213" s="113">
        <f>SUM(K214:K221)</f>
        <v>1091</v>
      </c>
      <c r="M213" s="156"/>
      <c r="N213" s="113">
        <f>SUM(M214:M221)</f>
        <v>1091</v>
      </c>
      <c r="O213" s="156"/>
      <c r="P213" s="113">
        <f>SUM(O214:O221)</f>
        <v>1075.67</v>
      </c>
      <c r="Q213" s="156"/>
      <c r="R213" s="113">
        <f>SUM(Q214:Q221)</f>
        <v>1076</v>
      </c>
      <c r="S213" s="104"/>
      <c r="T213" s="120">
        <f>R213/N213</f>
        <v>0.98625114573785522</v>
      </c>
      <c r="V213" s="100"/>
    </row>
    <row r="214" spans="1:22" ht="18" customHeight="1" x14ac:dyDescent="0.25">
      <c r="A214" s="202"/>
      <c r="B214" s="106"/>
      <c r="C214" s="112"/>
      <c r="D214" s="103" t="s">
        <v>230</v>
      </c>
      <c r="E214" s="106"/>
      <c r="F214" s="106"/>
      <c r="G214" s="106"/>
      <c r="H214" s="106"/>
      <c r="I214" s="107">
        <v>0</v>
      </c>
      <c r="J214" s="205"/>
      <c r="K214" s="107">
        <f t="shared" ref="K214:K226" si="30">M214-I214</f>
        <v>0</v>
      </c>
      <c r="L214" s="205"/>
      <c r="M214" s="107">
        <v>0</v>
      </c>
      <c r="N214" s="137"/>
      <c r="O214" s="107">
        <v>0</v>
      </c>
      <c r="P214" s="137"/>
      <c r="Q214" s="107">
        <f t="shared" ref="Q214:Q226" si="31">ROUND(O214,0)</f>
        <v>0</v>
      </c>
      <c r="R214" s="137"/>
      <c r="S214" s="71" t="e">
        <f t="shared" ref="S214:S226" si="32">Q214/M214</f>
        <v>#DIV/0!</v>
      </c>
      <c r="T214" s="207"/>
      <c r="V214" s="100"/>
    </row>
    <row r="215" spans="1:22" ht="18" customHeight="1" x14ac:dyDescent="0.25">
      <c r="A215" s="202"/>
      <c r="B215" s="106"/>
      <c r="C215" s="112"/>
      <c r="D215" s="103" t="s">
        <v>231</v>
      </c>
      <c r="E215" s="106"/>
      <c r="F215" s="106"/>
      <c r="G215" s="106"/>
      <c r="H215" s="106"/>
      <c r="I215" s="107">
        <v>0</v>
      </c>
      <c r="J215" s="205"/>
      <c r="K215" s="107">
        <f t="shared" si="30"/>
        <v>0</v>
      </c>
      <c r="L215" s="205"/>
      <c r="M215" s="107">
        <v>0</v>
      </c>
      <c r="N215" s="137"/>
      <c r="O215" s="107">
        <v>0</v>
      </c>
      <c r="P215" s="137"/>
      <c r="Q215" s="107">
        <f t="shared" si="31"/>
        <v>0</v>
      </c>
      <c r="R215" s="137"/>
      <c r="S215" s="71" t="e">
        <f t="shared" si="32"/>
        <v>#DIV/0!</v>
      </c>
      <c r="T215" s="207"/>
      <c r="V215" s="100"/>
    </row>
    <row r="216" spans="1:22" ht="18" customHeight="1" x14ac:dyDescent="0.25">
      <c r="A216" s="202"/>
      <c r="B216" s="106"/>
      <c r="C216" s="112"/>
      <c r="D216" s="103" t="s">
        <v>232</v>
      </c>
      <c r="E216" s="106"/>
      <c r="F216" s="106"/>
      <c r="G216" s="106"/>
      <c r="H216" s="106"/>
      <c r="I216" s="107">
        <v>0</v>
      </c>
      <c r="J216" s="205"/>
      <c r="K216" s="107">
        <f t="shared" si="30"/>
        <v>0</v>
      </c>
      <c r="L216" s="205"/>
      <c r="M216" s="107">
        <v>0</v>
      </c>
      <c r="N216" s="137"/>
      <c r="O216" s="107">
        <v>0</v>
      </c>
      <c r="P216" s="137"/>
      <c r="Q216" s="107">
        <f t="shared" si="31"/>
        <v>0</v>
      </c>
      <c r="R216" s="137"/>
      <c r="S216" s="71" t="e">
        <f t="shared" si="32"/>
        <v>#DIV/0!</v>
      </c>
      <c r="T216" s="207"/>
      <c r="V216" s="100"/>
    </row>
    <row r="217" spans="1:22" ht="18" customHeight="1" x14ac:dyDescent="0.25">
      <c r="A217" s="202"/>
      <c r="B217" s="106"/>
      <c r="C217" s="112"/>
      <c r="D217" s="103" t="s">
        <v>233</v>
      </c>
      <c r="E217" s="106"/>
      <c r="F217" s="106"/>
      <c r="G217" s="106"/>
      <c r="H217" s="106"/>
      <c r="I217" s="107">
        <v>0</v>
      </c>
      <c r="J217" s="205"/>
      <c r="K217" s="107">
        <f t="shared" si="30"/>
        <v>0</v>
      </c>
      <c r="L217" s="205"/>
      <c r="M217" s="107">
        <v>0</v>
      </c>
      <c r="N217" s="137"/>
      <c r="O217" s="107">
        <v>0</v>
      </c>
      <c r="P217" s="137"/>
      <c r="Q217" s="107">
        <f t="shared" si="31"/>
        <v>0</v>
      </c>
      <c r="R217" s="137"/>
      <c r="S217" s="71" t="e">
        <f t="shared" si="32"/>
        <v>#DIV/0!</v>
      </c>
      <c r="T217" s="207"/>
      <c r="V217" s="100"/>
    </row>
    <row r="218" spans="1:22" ht="18" customHeight="1" x14ac:dyDescent="0.25">
      <c r="A218" s="202"/>
      <c r="B218" s="106"/>
      <c r="C218" s="112"/>
      <c r="D218" s="103" t="s">
        <v>234</v>
      </c>
      <c r="E218" s="106"/>
      <c r="F218" s="106"/>
      <c r="G218" s="106"/>
      <c r="H218" s="106"/>
      <c r="I218" s="107">
        <v>0</v>
      </c>
      <c r="J218" s="205"/>
      <c r="K218" s="107">
        <f t="shared" si="30"/>
        <v>0</v>
      </c>
      <c r="L218" s="205"/>
      <c r="M218" s="107">
        <v>0</v>
      </c>
      <c r="N218" s="137"/>
      <c r="O218" s="107">
        <v>0</v>
      </c>
      <c r="P218" s="137"/>
      <c r="Q218" s="107">
        <f t="shared" si="31"/>
        <v>0</v>
      </c>
      <c r="R218" s="137"/>
      <c r="S218" s="71" t="e">
        <f t="shared" si="32"/>
        <v>#DIV/0!</v>
      </c>
      <c r="T218" s="207"/>
      <c r="V218" s="100"/>
    </row>
    <row r="219" spans="1:22" ht="18" customHeight="1" x14ac:dyDescent="0.25">
      <c r="A219" s="202"/>
      <c r="B219" s="106"/>
      <c r="C219" s="112"/>
      <c r="D219" s="103" t="s">
        <v>235</v>
      </c>
      <c r="E219" s="106"/>
      <c r="F219" s="106"/>
      <c r="G219" s="106"/>
      <c r="H219" s="106"/>
      <c r="I219" s="107">
        <f>[2]eredeti!$FH$10120/1000</f>
        <v>0</v>
      </c>
      <c r="J219" s="205"/>
      <c r="K219" s="107">
        <f t="shared" si="30"/>
        <v>1091</v>
      </c>
      <c r="L219" s="205"/>
      <c r="M219" s="107">
        <f>'[2]VI. módosított'!$FH$10120/1000</f>
        <v>1091</v>
      </c>
      <c r="N219" s="137"/>
      <c r="O219" s="107">
        <f>'[2]teljesítés 2015.06.30-ig (0714)'!$FH$10120/1000</f>
        <v>1075.67</v>
      </c>
      <c r="P219" s="137"/>
      <c r="Q219" s="107">
        <f t="shared" si="31"/>
        <v>1076</v>
      </c>
      <c r="R219" s="137"/>
      <c r="S219" s="71">
        <f t="shared" si="32"/>
        <v>0.98625114573785522</v>
      </c>
      <c r="T219" s="207"/>
      <c r="V219" s="100"/>
    </row>
    <row r="220" spans="1:22" ht="18" customHeight="1" x14ac:dyDescent="0.25">
      <c r="A220" s="202"/>
      <c r="B220" s="106"/>
      <c r="C220" s="112"/>
      <c r="D220" s="103" t="s">
        <v>236</v>
      </c>
      <c r="E220" s="106"/>
      <c r="F220" s="106"/>
      <c r="G220" s="106"/>
      <c r="H220" s="106"/>
      <c r="I220" s="107">
        <v>0</v>
      </c>
      <c r="J220" s="205"/>
      <c r="K220" s="107">
        <f t="shared" si="30"/>
        <v>0</v>
      </c>
      <c r="L220" s="205"/>
      <c r="M220" s="107">
        <v>0</v>
      </c>
      <c r="N220" s="137"/>
      <c r="O220" s="107">
        <v>0</v>
      </c>
      <c r="P220" s="137"/>
      <c r="Q220" s="107">
        <f t="shared" si="31"/>
        <v>0</v>
      </c>
      <c r="R220" s="137"/>
      <c r="S220" s="71" t="e">
        <f t="shared" si="32"/>
        <v>#DIV/0!</v>
      </c>
      <c r="T220" s="207"/>
      <c r="V220" s="100"/>
    </row>
    <row r="221" spans="1:22" ht="18" customHeight="1" x14ac:dyDescent="0.25">
      <c r="A221" s="202"/>
      <c r="B221" s="106"/>
      <c r="C221" s="112"/>
      <c r="D221" s="103" t="s">
        <v>237</v>
      </c>
      <c r="E221" s="106"/>
      <c r="F221" s="106"/>
      <c r="G221" s="106"/>
      <c r="H221" s="106"/>
      <c r="I221" s="107">
        <v>0</v>
      </c>
      <c r="J221" s="205"/>
      <c r="K221" s="107">
        <f t="shared" si="30"/>
        <v>0</v>
      </c>
      <c r="L221" s="205"/>
      <c r="M221" s="107">
        <v>0</v>
      </c>
      <c r="N221" s="137"/>
      <c r="O221" s="107">
        <v>0</v>
      </c>
      <c r="P221" s="137"/>
      <c r="Q221" s="107">
        <f t="shared" si="31"/>
        <v>0</v>
      </c>
      <c r="R221" s="137"/>
      <c r="S221" s="71" t="e">
        <f t="shared" si="32"/>
        <v>#DIV/0!</v>
      </c>
      <c r="T221" s="207"/>
      <c r="V221" s="100"/>
    </row>
    <row r="222" spans="1:22" ht="18" customHeight="1" x14ac:dyDescent="0.25">
      <c r="A222" s="202"/>
      <c r="B222" s="106"/>
      <c r="C222" s="106" t="s">
        <v>238</v>
      </c>
      <c r="D222" s="106"/>
      <c r="E222" s="106"/>
      <c r="F222" s="106"/>
      <c r="G222" s="106"/>
      <c r="H222" s="106"/>
      <c r="I222" s="107">
        <v>0</v>
      </c>
      <c r="J222" s="113">
        <f>I222</f>
        <v>0</v>
      </c>
      <c r="K222" s="107">
        <f t="shared" si="30"/>
        <v>0</v>
      </c>
      <c r="L222" s="113">
        <f>K222</f>
        <v>0</v>
      </c>
      <c r="M222" s="156">
        <v>0</v>
      </c>
      <c r="N222" s="113">
        <f>M222</f>
        <v>0</v>
      </c>
      <c r="O222" s="156">
        <v>0</v>
      </c>
      <c r="P222" s="113">
        <f>O222</f>
        <v>0</v>
      </c>
      <c r="Q222" s="156">
        <f t="shared" si="31"/>
        <v>0</v>
      </c>
      <c r="R222" s="113">
        <f>Q222</f>
        <v>0</v>
      </c>
      <c r="S222" s="71" t="e">
        <f t="shared" si="32"/>
        <v>#DIV/0!</v>
      </c>
      <c r="T222" s="120" t="e">
        <f>S222</f>
        <v>#DIV/0!</v>
      </c>
      <c r="V222" s="100"/>
    </row>
    <row r="223" spans="1:22" ht="18" customHeight="1" x14ac:dyDescent="0.25">
      <c r="A223" s="202"/>
      <c r="B223" s="106"/>
      <c r="C223" s="106" t="s">
        <v>239</v>
      </c>
      <c r="D223" s="106"/>
      <c r="E223" s="106"/>
      <c r="F223" s="106"/>
      <c r="G223" s="106"/>
      <c r="H223" s="106"/>
      <c r="I223" s="107">
        <v>0</v>
      </c>
      <c r="J223" s="113">
        <f>I223</f>
        <v>0</v>
      </c>
      <c r="K223" s="107">
        <f t="shared" si="30"/>
        <v>0</v>
      </c>
      <c r="L223" s="113">
        <f>K223</f>
        <v>0</v>
      </c>
      <c r="M223" s="156">
        <v>0</v>
      </c>
      <c r="N223" s="113">
        <f>M223</f>
        <v>0</v>
      </c>
      <c r="O223" s="156">
        <v>0</v>
      </c>
      <c r="P223" s="113">
        <f>O223</f>
        <v>0</v>
      </c>
      <c r="Q223" s="156">
        <f t="shared" si="31"/>
        <v>0</v>
      </c>
      <c r="R223" s="113">
        <f>Q223</f>
        <v>0</v>
      </c>
      <c r="S223" s="71" t="e">
        <f t="shared" si="32"/>
        <v>#DIV/0!</v>
      </c>
      <c r="T223" s="120" t="e">
        <f>S223</f>
        <v>#DIV/0!</v>
      </c>
      <c r="V223" s="100"/>
    </row>
    <row r="224" spans="1:22" ht="18" customHeight="1" x14ac:dyDescent="0.25">
      <c r="A224" s="202"/>
      <c r="B224" s="106"/>
      <c r="C224" s="112" t="s">
        <v>240</v>
      </c>
      <c r="D224" s="106"/>
      <c r="E224" s="106"/>
      <c r="F224" s="106"/>
      <c r="G224" s="106"/>
      <c r="H224" s="106"/>
      <c r="I224" s="107">
        <v>0</v>
      </c>
      <c r="J224" s="113">
        <f>I224</f>
        <v>0</v>
      </c>
      <c r="K224" s="107">
        <f t="shared" si="30"/>
        <v>0</v>
      </c>
      <c r="L224" s="113">
        <f>K224</f>
        <v>0</v>
      </c>
      <c r="M224" s="156">
        <v>0</v>
      </c>
      <c r="N224" s="113">
        <f>M224</f>
        <v>0</v>
      </c>
      <c r="O224" s="156">
        <v>0</v>
      </c>
      <c r="P224" s="113">
        <f>O224</f>
        <v>0</v>
      </c>
      <c r="Q224" s="156">
        <f t="shared" si="31"/>
        <v>0</v>
      </c>
      <c r="R224" s="113">
        <f>Q224</f>
        <v>0</v>
      </c>
      <c r="S224" s="71" t="e">
        <f t="shared" si="32"/>
        <v>#DIV/0!</v>
      </c>
      <c r="T224" s="120" t="e">
        <f>S224</f>
        <v>#DIV/0!</v>
      </c>
      <c r="V224" s="100"/>
    </row>
    <row r="225" spans="1:22" ht="18" customHeight="1" x14ac:dyDescent="0.25">
      <c r="A225" s="202"/>
      <c r="B225" s="106"/>
      <c r="C225" s="106" t="s">
        <v>241</v>
      </c>
      <c r="D225" s="106"/>
      <c r="E225" s="106"/>
      <c r="F225" s="106"/>
      <c r="G225" s="106"/>
      <c r="H225" s="106"/>
      <c r="I225" s="107">
        <v>0</v>
      </c>
      <c r="J225" s="113">
        <f>I225</f>
        <v>0</v>
      </c>
      <c r="K225" s="107">
        <f t="shared" si="30"/>
        <v>0</v>
      </c>
      <c r="L225" s="113">
        <f>K225</f>
        <v>0</v>
      </c>
      <c r="M225" s="156">
        <v>0</v>
      </c>
      <c r="N225" s="113">
        <f>M225</f>
        <v>0</v>
      </c>
      <c r="O225" s="156">
        <v>0</v>
      </c>
      <c r="P225" s="113">
        <f>O225</f>
        <v>0</v>
      </c>
      <c r="Q225" s="156">
        <f t="shared" si="31"/>
        <v>0</v>
      </c>
      <c r="R225" s="113">
        <f>Q225</f>
        <v>0</v>
      </c>
      <c r="S225" s="71" t="e">
        <f t="shared" si="32"/>
        <v>#DIV/0!</v>
      </c>
      <c r="T225" s="120" t="e">
        <f>S225</f>
        <v>#DIV/0!</v>
      </c>
      <c r="V225" s="100"/>
    </row>
    <row r="226" spans="1:22" ht="18" customHeight="1" x14ac:dyDescent="0.25">
      <c r="A226" s="202"/>
      <c r="B226" s="106"/>
      <c r="C226" s="112" t="s">
        <v>242</v>
      </c>
      <c r="D226" s="106"/>
      <c r="E226" s="106"/>
      <c r="F226" s="106"/>
      <c r="G226" s="106"/>
      <c r="H226" s="106"/>
      <c r="I226" s="107">
        <v>0</v>
      </c>
      <c r="J226" s="113">
        <f>I226</f>
        <v>0</v>
      </c>
      <c r="K226" s="107">
        <f t="shared" si="30"/>
        <v>0</v>
      </c>
      <c r="L226" s="113">
        <f>K226</f>
        <v>0</v>
      </c>
      <c r="M226" s="156">
        <v>0</v>
      </c>
      <c r="N226" s="113">
        <f>M226</f>
        <v>0</v>
      </c>
      <c r="O226" s="156">
        <v>0</v>
      </c>
      <c r="P226" s="113">
        <f>O226</f>
        <v>0</v>
      </c>
      <c r="Q226" s="156">
        <f t="shared" si="31"/>
        <v>0</v>
      </c>
      <c r="R226" s="113">
        <f>Q226</f>
        <v>0</v>
      </c>
      <c r="S226" s="71" t="e">
        <f t="shared" si="32"/>
        <v>#DIV/0!</v>
      </c>
      <c r="T226" s="120" t="e">
        <f>S226</f>
        <v>#DIV/0!</v>
      </c>
      <c r="V226" s="100"/>
    </row>
    <row r="227" spans="1:22" ht="18" customHeight="1" x14ac:dyDescent="0.25">
      <c r="A227" s="202"/>
      <c r="B227" s="106"/>
      <c r="C227" s="112"/>
      <c r="D227" s="106"/>
      <c r="E227" s="106"/>
      <c r="F227" s="106"/>
      <c r="G227" s="106"/>
      <c r="H227" s="106"/>
      <c r="I227" s="203"/>
      <c r="J227" s="203"/>
      <c r="K227" s="208"/>
      <c r="L227" s="203"/>
      <c r="M227" s="156"/>
      <c r="N227" s="203"/>
      <c r="O227" s="156"/>
      <c r="P227" s="203"/>
      <c r="Q227" s="156"/>
      <c r="R227" s="203"/>
      <c r="S227" s="203"/>
      <c r="T227" s="209"/>
      <c r="V227" s="100"/>
    </row>
    <row r="228" spans="1:22" ht="18" customHeight="1" x14ac:dyDescent="0.25">
      <c r="A228" s="202" t="s">
        <v>243</v>
      </c>
      <c r="B228" s="106"/>
      <c r="C228" s="112"/>
      <c r="D228" s="106"/>
      <c r="E228" s="106"/>
      <c r="F228" s="106"/>
      <c r="G228" s="106"/>
      <c r="H228" s="106"/>
      <c r="I228" s="203"/>
      <c r="J228" s="204">
        <f>SUM(J210:J226)</f>
        <v>0</v>
      </c>
      <c r="K228" s="205"/>
      <c r="L228" s="204">
        <f>SUM(L210:L226)</f>
        <v>1091</v>
      </c>
      <c r="M228" s="203"/>
      <c r="N228" s="204">
        <f>SUM(N210:N226)</f>
        <v>1091</v>
      </c>
      <c r="O228" s="203"/>
      <c r="P228" s="204">
        <f>SUM(P210:P226)</f>
        <v>1075.67</v>
      </c>
      <c r="Q228" s="203"/>
      <c r="R228" s="204">
        <f>SUM(R210:R226)</f>
        <v>1076</v>
      </c>
      <c r="S228" s="203"/>
      <c r="T228" s="206">
        <f>R228/N228</f>
        <v>0.98625114573785522</v>
      </c>
      <c r="V228" s="100"/>
    </row>
    <row r="229" spans="1:22" ht="18" customHeight="1" x14ac:dyDescent="0.2">
      <c r="A229" s="106"/>
      <c r="B229" s="106"/>
      <c r="C229" s="112"/>
      <c r="D229" s="106"/>
      <c r="E229" s="106"/>
      <c r="F229" s="106"/>
      <c r="G229" s="106"/>
      <c r="H229" s="106"/>
      <c r="I229" s="200"/>
      <c r="J229" s="200"/>
      <c r="K229" s="201"/>
      <c r="L229" s="200"/>
      <c r="M229" s="200"/>
      <c r="N229" s="200"/>
      <c r="O229" s="200"/>
      <c r="P229" s="200"/>
      <c r="Q229" s="200"/>
      <c r="R229" s="200"/>
      <c r="S229" s="200"/>
      <c r="T229" s="210"/>
      <c r="V229" s="100"/>
    </row>
    <row r="230" spans="1:22" ht="18" customHeight="1" x14ac:dyDescent="0.25">
      <c r="A230" s="36" t="s">
        <v>244</v>
      </c>
      <c r="B230" s="106"/>
      <c r="C230" s="112"/>
      <c r="D230" s="106"/>
      <c r="E230" s="106"/>
      <c r="F230" s="106"/>
      <c r="G230" s="106"/>
      <c r="H230" s="106"/>
      <c r="I230" s="200"/>
      <c r="J230" s="200"/>
      <c r="K230" s="201"/>
      <c r="L230" s="200"/>
      <c r="M230" s="200"/>
      <c r="N230" s="200"/>
      <c r="O230" s="200"/>
      <c r="P230" s="200"/>
      <c r="Q230" s="200"/>
      <c r="R230" s="200"/>
      <c r="S230" s="200"/>
      <c r="T230" s="210"/>
      <c r="V230" s="100"/>
    </row>
    <row r="231" spans="1:22" ht="18" customHeight="1" x14ac:dyDescent="0.2">
      <c r="A231" s="106"/>
      <c r="B231" s="106"/>
      <c r="C231" s="112" t="s">
        <v>245</v>
      </c>
      <c r="D231" s="106"/>
      <c r="E231" s="106"/>
      <c r="F231" s="106"/>
      <c r="G231" s="106"/>
      <c r="H231" s="106"/>
      <c r="I231" s="111"/>
      <c r="J231" s="113">
        <f>SUM(I232:I233)</f>
        <v>0</v>
      </c>
      <c r="K231" s="174"/>
      <c r="L231" s="113">
        <f>SUM(K232:K233)</f>
        <v>0</v>
      </c>
      <c r="M231" s="174"/>
      <c r="N231" s="113">
        <f>SUM(M232:M233)</f>
        <v>0</v>
      </c>
      <c r="O231" s="174"/>
      <c r="P231" s="113">
        <f>SUM(O232:O233)</f>
        <v>0</v>
      </c>
      <c r="Q231" s="174"/>
      <c r="R231" s="113">
        <f>SUM(Q232:Q233)</f>
        <v>0</v>
      </c>
      <c r="S231" s="108"/>
      <c r="T231" s="120" t="e">
        <f>R231/N231</f>
        <v>#DIV/0!</v>
      </c>
      <c r="V231" s="100"/>
    </row>
    <row r="232" spans="1:22" ht="18" customHeight="1" x14ac:dyDescent="0.2">
      <c r="A232" s="106"/>
      <c r="B232" s="106"/>
      <c r="C232" s="112"/>
      <c r="D232" s="103" t="s">
        <v>246</v>
      </c>
      <c r="E232" s="106"/>
      <c r="F232" s="106"/>
      <c r="G232" s="106"/>
      <c r="H232" s="106"/>
      <c r="I232" s="107">
        <f>SUM([2]eredeti!$FH$10121:$FH$10122)/1000</f>
        <v>0</v>
      </c>
      <c r="J232" s="200"/>
      <c r="K232" s="107">
        <f>M232-I232</f>
        <v>0</v>
      </c>
      <c r="L232" s="200"/>
      <c r="M232" s="107">
        <f>SUM('[2]VI. módosított'!$FH$10121:$FH$10122)/1000</f>
        <v>0</v>
      </c>
      <c r="N232" s="200"/>
      <c r="O232" s="107">
        <f>SUM('[2]teljesítés 2015.06.30-ig (0714)'!$FH$10121:$FH$10122)/1000</f>
        <v>0</v>
      </c>
      <c r="P232" s="200"/>
      <c r="Q232" s="107">
        <f>ROUND(O232,0)</f>
        <v>0</v>
      </c>
      <c r="R232" s="200"/>
      <c r="S232" s="71" t="e">
        <f>Q232/M232</f>
        <v>#DIV/0!</v>
      </c>
      <c r="T232" s="210"/>
      <c r="V232" s="100"/>
    </row>
    <row r="233" spans="1:22" ht="18" customHeight="1" x14ac:dyDescent="0.2">
      <c r="A233" s="106"/>
      <c r="B233" s="106"/>
      <c r="C233" s="112"/>
      <c r="D233" s="103" t="s">
        <v>247</v>
      </c>
      <c r="E233" s="106"/>
      <c r="F233" s="106"/>
      <c r="G233" s="106"/>
      <c r="H233" s="106"/>
      <c r="I233" s="107">
        <v>0</v>
      </c>
      <c r="J233" s="200"/>
      <c r="K233" s="107">
        <f>M233-I233</f>
        <v>0</v>
      </c>
      <c r="L233" s="200"/>
      <c r="M233" s="107">
        <v>0</v>
      </c>
      <c r="N233" s="200"/>
      <c r="O233" s="107">
        <v>0</v>
      </c>
      <c r="P233" s="200"/>
      <c r="Q233" s="107">
        <f>ROUND(O233,0)</f>
        <v>0</v>
      </c>
      <c r="R233" s="200"/>
      <c r="S233" s="71" t="e">
        <f>Q233/M233</f>
        <v>#DIV/0!</v>
      </c>
      <c r="T233" s="210"/>
      <c r="V233" s="100"/>
    </row>
    <row r="234" spans="1:22" ht="18" customHeight="1" x14ac:dyDescent="0.2">
      <c r="A234" s="106"/>
      <c r="B234" s="106"/>
      <c r="C234" s="112" t="s">
        <v>248</v>
      </c>
      <c r="D234" s="106"/>
      <c r="E234" s="106"/>
      <c r="F234" s="106"/>
      <c r="G234" s="106"/>
      <c r="H234" s="106"/>
      <c r="I234" s="105"/>
      <c r="J234" s="113">
        <f>SUM(I235:I239)</f>
        <v>5400</v>
      </c>
      <c r="K234" s="156"/>
      <c r="L234" s="113">
        <f>SUM(K235:K239)</f>
        <v>31951</v>
      </c>
      <c r="M234" s="156"/>
      <c r="N234" s="113">
        <f>SUM(M235:M239)</f>
        <v>37351</v>
      </c>
      <c r="O234" s="156"/>
      <c r="P234" s="113">
        <f>SUM(O235:O239)</f>
        <v>0</v>
      </c>
      <c r="Q234" s="156"/>
      <c r="R234" s="113">
        <f>SUM(Q235:Q239)</f>
        <v>0</v>
      </c>
      <c r="S234" s="104"/>
      <c r="T234" s="120">
        <f>R234/N234</f>
        <v>0</v>
      </c>
      <c r="V234" s="100"/>
    </row>
    <row r="235" spans="1:22" ht="18" customHeight="1" x14ac:dyDescent="0.2">
      <c r="A235" s="106"/>
      <c r="B235" s="106"/>
      <c r="C235" s="112"/>
      <c r="D235" s="103" t="s">
        <v>249</v>
      </c>
      <c r="E235" s="106"/>
      <c r="F235" s="106"/>
      <c r="G235" s="106"/>
      <c r="H235" s="106"/>
      <c r="I235" s="107">
        <f>[2]eredeti!$FH$10123/1000</f>
        <v>0</v>
      </c>
      <c r="J235" s="200"/>
      <c r="K235" s="107">
        <f>M235-I235</f>
        <v>0</v>
      </c>
      <c r="L235" s="200"/>
      <c r="M235" s="107">
        <f>'[2]VI. módosított'!$FH$10123/1000</f>
        <v>0</v>
      </c>
      <c r="N235" s="200"/>
      <c r="O235" s="107">
        <f>'[2]teljesítés 2015.06.30-ig (0714)'!$FH$10123/1000</f>
        <v>0</v>
      </c>
      <c r="P235" s="200"/>
      <c r="Q235" s="107">
        <f>ROUND(O235,0)</f>
        <v>0</v>
      </c>
      <c r="R235" s="200"/>
      <c r="S235" s="71" t="e">
        <f>Q235/M235</f>
        <v>#DIV/0!</v>
      </c>
      <c r="T235" s="200"/>
      <c r="V235" s="100"/>
    </row>
    <row r="236" spans="1:22" ht="18" customHeight="1" x14ac:dyDescent="0.2">
      <c r="A236" s="106"/>
      <c r="B236" s="106"/>
      <c r="C236" s="112"/>
      <c r="D236" s="103" t="s">
        <v>250</v>
      </c>
      <c r="E236" s="106"/>
      <c r="F236" s="106"/>
      <c r="G236" s="106"/>
      <c r="H236" s="106"/>
      <c r="I236" s="107">
        <v>0</v>
      </c>
      <c r="J236" s="200"/>
      <c r="K236" s="107">
        <f>M236-I236</f>
        <v>0</v>
      </c>
      <c r="L236" s="200"/>
      <c r="M236" s="107">
        <v>0</v>
      </c>
      <c r="N236" s="200"/>
      <c r="O236" s="107">
        <v>0</v>
      </c>
      <c r="P236" s="200"/>
      <c r="Q236" s="107">
        <f>ROUND(O236,0)</f>
        <v>0</v>
      </c>
      <c r="R236" s="200"/>
      <c r="S236" s="71" t="e">
        <f>Q236/M236</f>
        <v>#DIV/0!</v>
      </c>
      <c r="T236" s="200"/>
      <c r="V236" s="100"/>
    </row>
    <row r="237" spans="1:22" ht="18" customHeight="1" x14ac:dyDescent="0.2">
      <c r="A237" s="106"/>
      <c r="B237" s="106"/>
      <c r="C237" s="112"/>
      <c r="D237" s="103" t="s">
        <v>251</v>
      </c>
      <c r="E237" s="106"/>
      <c r="F237" s="106"/>
      <c r="G237" s="106"/>
      <c r="H237" s="106"/>
      <c r="I237" s="107">
        <f>[2]eredeti!$FH$10124/1000</f>
        <v>3900</v>
      </c>
      <c r="J237" s="200"/>
      <c r="K237" s="107">
        <f>M237-I237</f>
        <v>31951</v>
      </c>
      <c r="L237" s="200"/>
      <c r="M237" s="107">
        <f>'[2]VI. módosított'!$FH$10124/1000</f>
        <v>35851</v>
      </c>
      <c r="N237" s="200"/>
      <c r="O237" s="107">
        <f>'[2]teljesítés 2015.06.30-ig (0714)'!$FH$10124/1000</f>
        <v>0</v>
      </c>
      <c r="P237" s="200"/>
      <c r="Q237" s="107">
        <f>ROUND(O237,0)</f>
        <v>0</v>
      </c>
      <c r="R237" s="200"/>
      <c r="S237" s="71">
        <f>Q237/M237</f>
        <v>0</v>
      </c>
      <c r="T237" s="200"/>
      <c r="V237" s="100"/>
    </row>
    <row r="238" spans="1:22" ht="18" customHeight="1" x14ac:dyDescent="0.2">
      <c r="A238" s="106"/>
      <c r="B238" s="106"/>
      <c r="C238" s="112"/>
      <c r="D238" s="103" t="s">
        <v>252</v>
      </c>
      <c r="E238" s="106"/>
      <c r="F238" s="106"/>
      <c r="G238" s="106"/>
      <c r="H238" s="106"/>
      <c r="I238" s="107">
        <f>[2]eredeti!$FH$10125/1000</f>
        <v>1500</v>
      </c>
      <c r="J238" s="200"/>
      <c r="K238" s="107">
        <f>M238-I238</f>
        <v>0</v>
      </c>
      <c r="L238" s="200"/>
      <c r="M238" s="107">
        <f>'[2]VI. módosított'!$FH$10125/1000</f>
        <v>1500</v>
      </c>
      <c r="N238" s="200"/>
      <c r="O238" s="107">
        <f>'[2]teljesítés 2015.06.30-ig (0714)'!$FH$10125/1000</f>
        <v>0</v>
      </c>
      <c r="P238" s="200"/>
      <c r="Q238" s="107">
        <f>ROUND(O238,0)</f>
        <v>0</v>
      </c>
      <c r="R238" s="200"/>
      <c r="S238" s="71">
        <f>Q238/M238</f>
        <v>0</v>
      </c>
      <c r="T238" s="200"/>
      <c r="V238" s="100"/>
    </row>
    <row r="239" spans="1:22" ht="18" customHeight="1" x14ac:dyDescent="0.2">
      <c r="A239" s="106"/>
      <c r="B239" s="106"/>
      <c r="C239" s="112"/>
      <c r="D239" s="103" t="s">
        <v>253</v>
      </c>
      <c r="E239" s="106"/>
      <c r="F239" s="106"/>
      <c r="G239" s="106"/>
      <c r="H239" s="106"/>
      <c r="I239" s="107">
        <v>0</v>
      </c>
      <c r="J239" s="200"/>
      <c r="K239" s="107">
        <f>M239-I239</f>
        <v>0</v>
      </c>
      <c r="L239" s="200"/>
      <c r="M239" s="107">
        <v>0</v>
      </c>
      <c r="N239" s="200"/>
      <c r="O239" s="107">
        <v>0</v>
      </c>
      <c r="P239" s="200"/>
      <c r="Q239" s="107">
        <f>ROUND(O239,0)</f>
        <v>0</v>
      </c>
      <c r="R239" s="200"/>
      <c r="S239" s="71" t="e">
        <f>Q239/M239</f>
        <v>#DIV/0!</v>
      </c>
      <c r="T239" s="200"/>
      <c r="V239" s="100"/>
    </row>
    <row r="240" spans="1:22" ht="18" customHeight="1" x14ac:dyDescent="0.2">
      <c r="A240" s="106"/>
      <c r="B240" s="106"/>
      <c r="C240" s="112" t="s">
        <v>254</v>
      </c>
      <c r="D240" s="106"/>
      <c r="E240" s="106"/>
      <c r="F240" s="106"/>
      <c r="G240" s="106"/>
      <c r="H240" s="106"/>
      <c r="I240" s="105"/>
      <c r="J240" s="113">
        <f>SUM(I241:I243)</f>
        <v>7685</v>
      </c>
      <c r="K240" s="156"/>
      <c r="L240" s="113">
        <f>SUM(K241:K243)</f>
        <v>185</v>
      </c>
      <c r="M240" s="156"/>
      <c r="N240" s="113">
        <f>SUM(M241:M243)</f>
        <v>7870</v>
      </c>
      <c r="O240" s="156"/>
      <c r="P240" s="113">
        <f>SUM(O241:O243)</f>
        <v>2498.0340000000001</v>
      </c>
      <c r="Q240" s="156"/>
      <c r="R240" s="113">
        <f>SUM(Q241:Q243)</f>
        <v>2498</v>
      </c>
      <c r="S240" s="104"/>
      <c r="T240" s="120">
        <f>R240/N240</f>
        <v>0.31740787801778908</v>
      </c>
      <c r="V240" s="100"/>
    </row>
    <row r="241" spans="1:22" ht="18" customHeight="1" x14ac:dyDescent="0.2">
      <c r="A241" s="106"/>
      <c r="B241" s="106"/>
      <c r="C241" s="112"/>
      <c r="D241" s="103" t="s">
        <v>255</v>
      </c>
      <c r="E241" s="106"/>
      <c r="F241" s="106"/>
      <c r="G241" s="106"/>
      <c r="H241" s="106"/>
      <c r="I241" s="107">
        <f>[2]eredeti!$FH$10126/1000</f>
        <v>0</v>
      </c>
      <c r="J241" s="200"/>
      <c r="K241" s="107">
        <f>M241-I241</f>
        <v>63</v>
      </c>
      <c r="L241" s="200"/>
      <c r="M241" s="107">
        <f>'[2]VI. módosított'!$FH$10126/1000</f>
        <v>63</v>
      </c>
      <c r="N241" s="200"/>
      <c r="O241" s="107">
        <f>'[2]teljesítés 2015.06.30-ig (0714)'!$FH$10126/1000</f>
        <v>62.4</v>
      </c>
      <c r="P241" s="200"/>
      <c r="Q241" s="107">
        <f>ROUND(O241,0)</f>
        <v>62</v>
      </c>
      <c r="R241" s="200"/>
      <c r="S241" s="71">
        <f>Q241/M241</f>
        <v>0.98412698412698407</v>
      </c>
      <c r="T241" s="200"/>
      <c r="V241" s="100"/>
    </row>
    <row r="242" spans="1:22" ht="18" customHeight="1" x14ac:dyDescent="0.2">
      <c r="A242" s="106"/>
      <c r="B242" s="106"/>
      <c r="C242" s="112"/>
      <c r="D242" s="103" t="s">
        <v>256</v>
      </c>
      <c r="E242" s="106"/>
      <c r="F242" s="106"/>
      <c r="G242" s="106"/>
      <c r="H242" s="106"/>
      <c r="I242" s="107">
        <f>[2]eredeti!$FH$10127/1000</f>
        <v>7685</v>
      </c>
      <c r="J242" s="200"/>
      <c r="K242" s="107">
        <f>M242-I242</f>
        <v>122</v>
      </c>
      <c r="L242" s="200"/>
      <c r="M242" s="107">
        <f>'[2]VI. módosított'!$FH$10127/1000</f>
        <v>7807</v>
      </c>
      <c r="N242" s="200"/>
      <c r="O242" s="107">
        <f>'[2]teljesítés 2015.06.30-ig (0714)'!$FH$10127/1000</f>
        <v>2435.634</v>
      </c>
      <c r="P242" s="200"/>
      <c r="Q242" s="107">
        <f>ROUND(O242,0)</f>
        <v>2436</v>
      </c>
      <c r="R242" s="200"/>
      <c r="S242" s="71">
        <f>Q242/M242</f>
        <v>0.31202766747790445</v>
      </c>
      <c r="T242" s="200"/>
      <c r="V242" s="100"/>
    </row>
    <row r="243" spans="1:22" ht="18" customHeight="1" x14ac:dyDescent="0.2">
      <c r="A243" s="106"/>
      <c r="B243" s="106"/>
      <c r="C243" s="112"/>
      <c r="D243" s="103" t="s">
        <v>257</v>
      </c>
      <c r="E243" s="106"/>
      <c r="F243" s="106"/>
      <c r="G243" s="106"/>
      <c r="H243" s="106"/>
      <c r="I243" s="107">
        <v>0</v>
      </c>
      <c r="J243" s="200"/>
      <c r="K243" s="107">
        <f>M243-I243</f>
        <v>0</v>
      </c>
      <c r="L243" s="200"/>
      <c r="M243" s="107">
        <v>0</v>
      </c>
      <c r="N243" s="200"/>
      <c r="O243" s="107">
        <v>0</v>
      </c>
      <c r="P243" s="200"/>
      <c r="Q243" s="107">
        <f>ROUND(O243,0)</f>
        <v>0</v>
      </c>
      <c r="R243" s="200"/>
      <c r="S243" s="71" t="e">
        <f>Q243/M243</f>
        <v>#DIV/0!</v>
      </c>
      <c r="T243" s="200"/>
      <c r="V243" s="100"/>
    </row>
    <row r="244" spans="1:22" ht="18" customHeight="1" x14ac:dyDescent="0.2">
      <c r="A244" s="106"/>
      <c r="B244" s="106"/>
      <c r="C244" s="112" t="s">
        <v>258</v>
      </c>
      <c r="D244" s="106"/>
      <c r="E244" s="106"/>
      <c r="F244" s="106"/>
      <c r="G244" s="106"/>
      <c r="H244" s="106"/>
      <c r="I244" s="105"/>
      <c r="J244" s="113">
        <f>SUM(I245:I251)</f>
        <v>15762</v>
      </c>
      <c r="K244" s="156"/>
      <c r="L244" s="113">
        <f>SUM(K245:K251)</f>
        <v>9241</v>
      </c>
      <c r="M244" s="156"/>
      <c r="N244" s="113">
        <f>SUM(M245:M251)</f>
        <v>25003</v>
      </c>
      <c r="O244" s="156"/>
      <c r="P244" s="113">
        <f>SUM(O245:O251)</f>
        <v>11928.712</v>
      </c>
      <c r="Q244" s="156"/>
      <c r="R244" s="113">
        <f>SUM(Q245:Q251)</f>
        <v>11929</v>
      </c>
      <c r="S244" s="104"/>
      <c r="T244" s="120">
        <f>R244/N244</f>
        <v>0.47710274767027955</v>
      </c>
      <c r="V244" s="100"/>
    </row>
    <row r="245" spans="1:22" ht="18" customHeight="1" x14ac:dyDescent="0.2">
      <c r="A245" s="106"/>
      <c r="B245" s="106"/>
      <c r="C245" s="112"/>
      <c r="D245" s="103" t="s">
        <v>259</v>
      </c>
      <c r="E245" s="106"/>
      <c r="F245" s="106"/>
      <c r="G245" s="106"/>
      <c r="H245" s="106"/>
      <c r="I245" s="107">
        <f>[2]eredeti!$FH$10128/1000</f>
        <v>5793</v>
      </c>
      <c r="J245" s="200"/>
      <c r="K245" s="107">
        <f t="shared" ref="K245:K254" si="33">M245-I245</f>
        <v>2849</v>
      </c>
      <c r="L245" s="200"/>
      <c r="M245" s="107">
        <f>'[2]VI. módosított'!$FH$10128/1000</f>
        <v>8642</v>
      </c>
      <c r="N245" s="200"/>
      <c r="O245" s="107">
        <f>'[2]teljesítés 2015.06.30-ig (0714)'!$FH$10128/1000</f>
        <v>6474.57</v>
      </c>
      <c r="P245" s="200"/>
      <c r="Q245" s="107">
        <f t="shared" ref="Q245:Q254" si="34">ROUND(O245,0)</f>
        <v>6475</v>
      </c>
      <c r="R245" s="200"/>
      <c r="S245" s="71">
        <f t="shared" ref="S245:S254" si="35">Q245/M245</f>
        <v>0.74924785929183058</v>
      </c>
      <c r="T245" s="200"/>
      <c r="V245" s="100"/>
    </row>
    <row r="246" spans="1:22" ht="18" customHeight="1" x14ac:dyDescent="0.2">
      <c r="A246" s="106"/>
      <c r="B246" s="106"/>
      <c r="C246" s="112"/>
      <c r="D246" s="103" t="s">
        <v>260</v>
      </c>
      <c r="E246" s="106"/>
      <c r="F246" s="106"/>
      <c r="G246" s="106"/>
      <c r="H246" s="106"/>
      <c r="I246" s="107">
        <f>[2]eredeti!$FH$10132/1000</f>
        <v>9969</v>
      </c>
      <c r="J246" s="200"/>
      <c r="K246" s="107">
        <f t="shared" si="33"/>
        <v>3006</v>
      </c>
      <c r="L246" s="200"/>
      <c r="M246" s="107">
        <f>'[2]VI. módosított'!$FH$10132/1000</f>
        <v>12975</v>
      </c>
      <c r="N246" s="200"/>
      <c r="O246" s="107">
        <f>'[2]teljesítés 2015.06.30-ig (0714)'!$FH$10132/1000</f>
        <v>5454.1419999999998</v>
      </c>
      <c r="P246" s="200"/>
      <c r="Q246" s="107">
        <f t="shared" si="34"/>
        <v>5454</v>
      </c>
      <c r="R246" s="200"/>
      <c r="S246" s="71">
        <f t="shared" si="35"/>
        <v>0.42034682080924857</v>
      </c>
      <c r="T246" s="200"/>
      <c r="V246" s="100"/>
    </row>
    <row r="247" spans="1:22" ht="18" customHeight="1" x14ac:dyDescent="0.2">
      <c r="A247" s="106"/>
      <c r="B247" s="106"/>
      <c r="C247" s="112"/>
      <c r="D247" s="103" t="s">
        <v>261</v>
      </c>
      <c r="E247" s="106"/>
      <c r="F247" s="106"/>
      <c r="G247" s="106"/>
      <c r="H247" s="106"/>
      <c r="I247" s="107">
        <f>[2]eredeti!$FH$10129/1000</f>
        <v>0</v>
      </c>
      <c r="J247" s="200"/>
      <c r="K247" s="107">
        <f t="shared" si="33"/>
        <v>0</v>
      </c>
      <c r="L247" s="200"/>
      <c r="M247" s="107">
        <f>'[2]VI. módosított'!$FH$10129/1000</f>
        <v>0</v>
      </c>
      <c r="N247" s="200"/>
      <c r="O247" s="107">
        <f>'[2]teljesítés 2015.06.30-ig (0714)'!$FH$10129/1000</f>
        <v>0</v>
      </c>
      <c r="P247" s="200"/>
      <c r="Q247" s="107">
        <f t="shared" si="34"/>
        <v>0</v>
      </c>
      <c r="R247" s="200"/>
      <c r="S247" s="71" t="e">
        <f t="shared" si="35"/>
        <v>#DIV/0!</v>
      </c>
      <c r="T247" s="200"/>
      <c r="V247" s="100"/>
    </row>
    <row r="248" spans="1:22" ht="18" customHeight="1" x14ac:dyDescent="0.2">
      <c r="A248" s="106"/>
      <c r="B248" s="106"/>
      <c r="C248" s="112"/>
      <c r="D248" s="103" t="s">
        <v>262</v>
      </c>
      <c r="E248" s="106"/>
      <c r="F248" s="106"/>
      <c r="G248" s="106"/>
      <c r="H248" s="106"/>
      <c r="I248" s="107">
        <f>[2]eredeti!$FH$10130/1000</f>
        <v>0</v>
      </c>
      <c r="J248" s="200"/>
      <c r="K248" s="107">
        <f t="shared" si="33"/>
        <v>0</v>
      </c>
      <c r="L248" s="200"/>
      <c r="M248" s="107">
        <f>'[2]VI. módosított'!$FH$10130/1000</f>
        <v>0</v>
      </c>
      <c r="N248" s="200"/>
      <c r="O248" s="107">
        <f>'[2]teljesítés 2015.06.30-ig (0714)'!$FH$10130/1000</f>
        <v>0</v>
      </c>
      <c r="P248" s="200"/>
      <c r="Q248" s="107">
        <f t="shared" si="34"/>
        <v>0</v>
      </c>
      <c r="R248" s="200"/>
      <c r="S248" s="71" t="e">
        <f t="shared" si="35"/>
        <v>#DIV/0!</v>
      </c>
      <c r="T248" s="200"/>
      <c r="V248" s="100"/>
    </row>
    <row r="249" spans="1:22" ht="18" customHeight="1" x14ac:dyDescent="0.2">
      <c r="A249" s="106"/>
      <c r="B249" s="106"/>
      <c r="C249" s="112"/>
      <c r="D249" s="103" t="s">
        <v>263</v>
      </c>
      <c r="E249" s="106"/>
      <c r="F249" s="106"/>
      <c r="G249" s="106"/>
      <c r="H249" s="106"/>
      <c r="I249" s="107">
        <v>0</v>
      </c>
      <c r="J249" s="200"/>
      <c r="K249" s="107">
        <f t="shared" si="33"/>
        <v>0</v>
      </c>
      <c r="L249" s="200"/>
      <c r="M249" s="107">
        <v>0</v>
      </c>
      <c r="N249" s="200"/>
      <c r="O249" s="107">
        <v>0</v>
      </c>
      <c r="P249" s="200"/>
      <c r="Q249" s="107">
        <f t="shared" si="34"/>
        <v>0</v>
      </c>
      <c r="R249" s="200"/>
      <c r="S249" s="71" t="e">
        <f t="shared" si="35"/>
        <v>#DIV/0!</v>
      </c>
      <c r="T249" s="200"/>
      <c r="V249" s="100"/>
    </row>
    <row r="250" spans="1:22" ht="18" customHeight="1" x14ac:dyDescent="0.2">
      <c r="A250" s="106"/>
      <c r="B250" s="106"/>
      <c r="C250" s="112"/>
      <c r="D250" s="103" t="s">
        <v>264</v>
      </c>
      <c r="E250" s="106"/>
      <c r="F250" s="106"/>
      <c r="G250" s="106"/>
      <c r="H250" s="106"/>
      <c r="I250" s="107">
        <f>[2]eredeti!$FH$10131/1000</f>
        <v>0</v>
      </c>
      <c r="J250" s="200"/>
      <c r="K250" s="107">
        <f t="shared" si="33"/>
        <v>3386</v>
      </c>
      <c r="L250" s="200"/>
      <c r="M250" s="107">
        <f>'[2]VI. módosított'!$FH$10131/1000</f>
        <v>3386</v>
      </c>
      <c r="N250" s="200"/>
      <c r="O250" s="107">
        <f>'[2]teljesítés 2015.06.30-ig (0714)'!$FH$10131/1000</f>
        <v>0</v>
      </c>
      <c r="P250" s="200"/>
      <c r="Q250" s="107">
        <f t="shared" si="34"/>
        <v>0</v>
      </c>
      <c r="R250" s="200"/>
      <c r="S250" s="71">
        <f t="shared" si="35"/>
        <v>0</v>
      </c>
      <c r="T250" s="200"/>
      <c r="V250" s="100"/>
    </row>
    <row r="251" spans="1:22" ht="18" customHeight="1" x14ac:dyDescent="0.2">
      <c r="A251" s="106"/>
      <c r="B251" s="106"/>
      <c r="C251" s="112"/>
      <c r="D251" s="103" t="s">
        <v>265</v>
      </c>
      <c r="E251" s="106"/>
      <c r="F251" s="106"/>
      <c r="G251" s="106"/>
      <c r="H251" s="106"/>
      <c r="I251" s="107">
        <v>0</v>
      </c>
      <c r="J251" s="200"/>
      <c r="K251" s="107">
        <f t="shared" si="33"/>
        <v>0</v>
      </c>
      <c r="L251" s="200"/>
      <c r="M251" s="107">
        <v>0</v>
      </c>
      <c r="N251" s="200"/>
      <c r="O251" s="107">
        <v>0</v>
      </c>
      <c r="P251" s="200"/>
      <c r="Q251" s="107">
        <f t="shared" si="34"/>
        <v>0</v>
      </c>
      <c r="R251" s="200"/>
      <c r="S251" s="71" t="e">
        <f t="shared" si="35"/>
        <v>#DIV/0!</v>
      </c>
      <c r="T251" s="200"/>
      <c r="V251" s="100"/>
    </row>
    <row r="252" spans="1:22" ht="18" customHeight="1" x14ac:dyDescent="0.2">
      <c r="A252" s="106"/>
      <c r="B252" s="106"/>
      <c r="C252" s="112" t="s">
        <v>266</v>
      </c>
      <c r="D252" s="106"/>
      <c r="E252" s="106"/>
      <c r="F252" s="106"/>
      <c r="G252" s="106"/>
      <c r="H252" s="106"/>
      <c r="I252" s="107">
        <v>0</v>
      </c>
      <c r="J252" s="113">
        <f>I252</f>
        <v>0</v>
      </c>
      <c r="K252" s="156">
        <f t="shared" si="33"/>
        <v>0</v>
      </c>
      <c r="L252" s="113">
        <f>K252</f>
        <v>0</v>
      </c>
      <c r="M252" s="156">
        <v>0</v>
      </c>
      <c r="N252" s="113">
        <f>M252</f>
        <v>0</v>
      </c>
      <c r="O252" s="156">
        <v>0</v>
      </c>
      <c r="P252" s="113">
        <f>O252</f>
        <v>0</v>
      </c>
      <c r="Q252" s="156">
        <f t="shared" si="34"/>
        <v>0</v>
      </c>
      <c r="R252" s="113">
        <f>Q252</f>
        <v>0</v>
      </c>
      <c r="S252" s="71" t="e">
        <f t="shared" si="35"/>
        <v>#DIV/0!</v>
      </c>
      <c r="T252" s="120" t="e">
        <f>S252</f>
        <v>#DIV/0!</v>
      </c>
      <c r="V252" s="100"/>
    </row>
    <row r="253" spans="1:22" ht="18" customHeight="1" x14ac:dyDescent="0.2">
      <c r="A253" s="106"/>
      <c r="B253" s="106"/>
      <c r="C253" s="112" t="s">
        <v>267</v>
      </c>
      <c r="D253" s="106"/>
      <c r="E253" s="106"/>
      <c r="F253" s="106"/>
      <c r="G253" s="106"/>
      <c r="H253" s="106"/>
      <c r="I253" s="107">
        <v>0</v>
      </c>
      <c r="J253" s="113">
        <f>I253</f>
        <v>0</v>
      </c>
      <c r="K253" s="156">
        <f t="shared" si="33"/>
        <v>0</v>
      </c>
      <c r="L253" s="113">
        <f>K253</f>
        <v>0</v>
      </c>
      <c r="M253" s="156">
        <v>0</v>
      </c>
      <c r="N253" s="113">
        <f>M253</f>
        <v>0</v>
      </c>
      <c r="O253" s="156">
        <v>0</v>
      </c>
      <c r="P253" s="113">
        <f>O253</f>
        <v>0</v>
      </c>
      <c r="Q253" s="156">
        <f t="shared" si="34"/>
        <v>0</v>
      </c>
      <c r="R253" s="113">
        <f>Q253</f>
        <v>0</v>
      </c>
      <c r="S253" s="71" t="e">
        <f t="shared" si="35"/>
        <v>#DIV/0!</v>
      </c>
      <c r="T253" s="120" t="e">
        <f>S253</f>
        <v>#DIV/0!</v>
      </c>
      <c r="V253" s="100"/>
    </row>
    <row r="254" spans="1:22" ht="18" customHeight="1" x14ac:dyDescent="0.2">
      <c r="A254" s="106"/>
      <c r="B254" s="106"/>
      <c r="C254" s="112" t="s">
        <v>268</v>
      </c>
      <c r="D254" s="106"/>
      <c r="E254" s="106"/>
      <c r="F254" s="106"/>
      <c r="G254" s="106"/>
      <c r="H254" s="106"/>
      <c r="I254" s="107">
        <f>SUM([2]eredeti!$FH$10133:$FH$10134)/1000</f>
        <v>7789</v>
      </c>
      <c r="J254" s="113">
        <f>I254</f>
        <v>7789</v>
      </c>
      <c r="K254" s="156">
        <f t="shared" si="33"/>
        <v>11170</v>
      </c>
      <c r="L254" s="113">
        <f>K254</f>
        <v>11170</v>
      </c>
      <c r="M254" s="156">
        <f>SUM('[2]VI. módosított'!$FH$10133:$FH$10134)/1000</f>
        <v>18959</v>
      </c>
      <c r="N254" s="113">
        <f>M254</f>
        <v>18959</v>
      </c>
      <c r="O254" s="156">
        <f>SUM('[2]teljesítés 2015.06.30-ig (0714)'!$FH$10133:$FH$10134)/1000</f>
        <v>3895.223</v>
      </c>
      <c r="P254" s="113">
        <f>O254</f>
        <v>3895.223</v>
      </c>
      <c r="Q254" s="156">
        <f t="shared" si="34"/>
        <v>3895</v>
      </c>
      <c r="R254" s="113">
        <f>Q254</f>
        <v>3895</v>
      </c>
      <c r="S254" s="71">
        <f t="shared" si="35"/>
        <v>0.20544332506988766</v>
      </c>
      <c r="T254" s="120">
        <f>S254</f>
        <v>0.20544332506988766</v>
      </c>
      <c r="V254" s="100"/>
    </row>
    <row r="255" spans="1:22" ht="18" customHeight="1" x14ac:dyDescent="0.2">
      <c r="A255" s="106"/>
      <c r="B255" s="106"/>
      <c r="C255" s="112"/>
      <c r="D255" s="106"/>
      <c r="E255" s="106"/>
      <c r="F255" s="106"/>
      <c r="G255" s="106"/>
      <c r="H255" s="106"/>
      <c r="I255" s="200"/>
      <c r="J255" s="200"/>
      <c r="K255" s="156"/>
      <c r="L255" s="200"/>
      <c r="M255" s="156"/>
      <c r="N255" s="200"/>
      <c r="O255" s="156"/>
      <c r="P255" s="200"/>
      <c r="Q255" s="156"/>
      <c r="R255" s="200"/>
      <c r="S255" s="200"/>
      <c r="T255" s="200"/>
      <c r="V255" s="100"/>
    </row>
    <row r="256" spans="1:22" ht="18" customHeight="1" x14ac:dyDescent="0.25">
      <c r="A256" s="202" t="s">
        <v>269</v>
      </c>
      <c r="B256" s="106"/>
      <c r="C256" s="112"/>
      <c r="D256" s="106"/>
      <c r="E256" s="106"/>
      <c r="F256" s="106"/>
      <c r="G256" s="106"/>
      <c r="H256" s="106"/>
      <c r="I256" s="203"/>
      <c r="J256" s="204">
        <f>SUM(J231:J254)</f>
        <v>36636</v>
      </c>
      <c r="K256" s="205"/>
      <c r="L256" s="204">
        <f>SUM(L231:L254)</f>
        <v>52547</v>
      </c>
      <c r="M256" s="203"/>
      <c r="N256" s="204">
        <f>SUM(N231:N254)</f>
        <v>89183</v>
      </c>
      <c r="O256" s="203"/>
      <c r="P256" s="204">
        <f>SUM(P231:P254)</f>
        <v>18321.968999999997</v>
      </c>
      <c r="Q256" s="203"/>
      <c r="R256" s="204">
        <f>SUM(R231:R254)</f>
        <v>18322</v>
      </c>
      <c r="S256" s="203"/>
      <c r="T256" s="206">
        <f>R256/N256</f>
        <v>0.20544274132962559</v>
      </c>
      <c r="V256" s="100"/>
    </row>
    <row r="257" spans="1:22" ht="18" customHeight="1" x14ac:dyDescent="0.2">
      <c r="A257" s="106"/>
      <c r="B257" s="106"/>
      <c r="C257" s="112"/>
      <c r="D257" s="106"/>
      <c r="E257" s="106"/>
      <c r="F257" s="106"/>
      <c r="G257" s="106"/>
      <c r="H257" s="106"/>
      <c r="I257" s="200"/>
      <c r="J257" s="200"/>
      <c r="K257" s="201"/>
      <c r="L257" s="200"/>
      <c r="M257" s="200"/>
      <c r="N257" s="200"/>
      <c r="O257" s="200"/>
      <c r="P257" s="200"/>
      <c r="Q257" s="200"/>
      <c r="R257" s="200"/>
      <c r="S257" s="200"/>
      <c r="T257" s="210"/>
      <c r="V257" s="100"/>
    </row>
    <row r="258" spans="1:22" ht="18" customHeight="1" x14ac:dyDescent="0.25">
      <c r="A258" s="36" t="s">
        <v>270</v>
      </c>
      <c r="B258" s="106"/>
      <c r="C258" s="112"/>
      <c r="E258" s="106"/>
      <c r="F258" s="106"/>
      <c r="G258" s="106"/>
      <c r="H258" s="106"/>
      <c r="I258" s="200"/>
      <c r="J258" s="200"/>
      <c r="K258" s="201"/>
      <c r="L258" s="200"/>
      <c r="M258" s="200"/>
      <c r="N258" s="200"/>
      <c r="O258" s="200"/>
      <c r="P258" s="200"/>
      <c r="Q258" s="200"/>
      <c r="R258" s="200"/>
      <c r="S258" s="200"/>
      <c r="T258" s="210"/>
      <c r="V258" s="100"/>
    </row>
    <row r="259" spans="1:22" ht="18" customHeight="1" x14ac:dyDescent="0.25">
      <c r="A259" s="36"/>
      <c r="B259" s="84" t="s">
        <v>271</v>
      </c>
      <c r="C259" s="112"/>
      <c r="E259" s="106"/>
      <c r="F259" s="106"/>
      <c r="G259" s="106"/>
      <c r="H259" s="106"/>
      <c r="I259" s="200"/>
      <c r="J259" s="189">
        <f>SUM(J260:J264)</f>
        <v>25500</v>
      </c>
      <c r="K259" s="153"/>
      <c r="L259" s="189">
        <f>SUM(L260:L264)</f>
        <v>65404</v>
      </c>
      <c r="M259" s="116"/>
      <c r="N259" s="189">
        <f>SUM(N260:N264)</f>
        <v>90904</v>
      </c>
      <c r="O259" s="116"/>
      <c r="P259" s="189">
        <f>SUM(P260:P264)</f>
        <v>15648.398999999999</v>
      </c>
      <c r="Q259" s="116"/>
      <c r="R259" s="189">
        <f>SUM(R260:R264)</f>
        <v>15648</v>
      </c>
      <c r="S259" s="200"/>
      <c r="T259" s="190">
        <f>R259/N259</f>
        <v>0.17213763970782364</v>
      </c>
      <c r="V259" s="100"/>
    </row>
    <row r="260" spans="1:22" ht="18" customHeight="1" x14ac:dyDescent="0.25">
      <c r="A260" s="36"/>
      <c r="B260" s="84"/>
      <c r="C260" s="112" t="s">
        <v>272</v>
      </c>
      <c r="E260" s="106"/>
      <c r="F260" s="106"/>
      <c r="G260" s="106"/>
      <c r="H260" s="106"/>
      <c r="I260" s="200"/>
      <c r="J260" s="113">
        <f>SUM(I261:I263)</f>
        <v>25500</v>
      </c>
      <c r="K260" s="174"/>
      <c r="L260" s="113">
        <f>SUM(K261:K263)</f>
        <v>65404</v>
      </c>
      <c r="M260" s="174"/>
      <c r="N260" s="113">
        <f>SUM(M261:M263)</f>
        <v>90904</v>
      </c>
      <c r="O260" s="174"/>
      <c r="P260" s="113">
        <f>SUM(O261:O263)</f>
        <v>15648.398999999999</v>
      </c>
      <c r="Q260" s="174"/>
      <c r="R260" s="113">
        <f>SUM(Q261:Q263)</f>
        <v>15648</v>
      </c>
      <c r="S260" s="200"/>
      <c r="T260" s="120">
        <f>R260/N260</f>
        <v>0.17213763970782364</v>
      </c>
      <c r="V260" s="100"/>
    </row>
    <row r="261" spans="1:22" ht="18" customHeight="1" x14ac:dyDescent="0.25">
      <c r="A261" s="36"/>
      <c r="B261" s="84"/>
      <c r="C261" s="112"/>
      <c r="D261" s="103" t="s">
        <v>273</v>
      </c>
      <c r="E261" s="106"/>
      <c r="F261" s="106"/>
      <c r="G261" s="106"/>
      <c r="H261" s="106"/>
      <c r="I261" s="186">
        <v>0</v>
      </c>
      <c r="J261" s="200"/>
      <c r="K261" s="186">
        <f>M261-I261</f>
        <v>0</v>
      </c>
      <c r="L261" s="200"/>
      <c r="M261" s="186">
        <v>0</v>
      </c>
      <c r="N261" s="200"/>
      <c r="O261" s="186">
        <v>0</v>
      </c>
      <c r="P261" s="200"/>
      <c r="Q261" s="186">
        <f>ROUND(O261,0)</f>
        <v>0</v>
      </c>
      <c r="R261" s="200"/>
      <c r="S261" s="71" t="e">
        <f>Q261/M261</f>
        <v>#DIV/0!</v>
      </c>
      <c r="T261" s="210"/>
      <c r="V261" s="100"/>
    </row>
    <row r="262" spans="1:22" ht="18" customHeight="1" x14ac:dyDescent="0.25">
      <c r="A262" s="36"/>
      <c r="B262" s="84"/>
      <c r="C262" s="112"/>
      <c r="D262" s="103" t="s">
        <v>274</v>
      </c>
      <c r="E262" s="106"/>
      <c r="F262" s="106"/>
      <c r="G262" s="106"/>
      <c r="H262" s="106"/>
      <c r="I262" s="186">
        <v>0</v>
      </c>
      <c r="J262" s="200"/>
      <c r="K262" s="186">
        <f>M262-I262</f>
        <v>0</v>
      </c>
      <c r="L262" s="200"/>
      <c r="M262" s="186">
        <v>0</v>
      </c>
      <c r="N262" s="200"/>
      <c r="O262" s="186">
        <v>0</v>
      </c>
      <c r="P262" s="200"/>
      <c r="Q262" s="186">
        <f>ROUND(O262,0)</f>
        <v>0</v>
      </c>
      <c r="R262" s="200"/>
      <c r="S262" s="71" t="e">
        <f>Q262/M262</f>
        <v>#DIV/0!</v>
      </c>
      <c r="T262" s="210"/>
      <c r="V262" s="100"/>
    </row>
    <row r="263" spans="1:22" ht="18" customHeight="1" x14ac:dyDescent="0.25">
      <c r="A263" s="36"/>
      <c r="B263" s="84"/>
      <c r="C263" s="112"/>
      <c r="D263" s="103" t="s">
        <v>275</v>
      </c>
      <c r="E263" s="106"/>
      <c r="F263" s="106"/>
      <c r="G263" s="106"/>
      <c r="H263" s="106"/>
      <c r="I263" s="186">
        <f>[2]eredeti!$FH$10135/1000</f>
        <v>25500</v>
      </c>
      <c r="J263" s="200"/>
      <c r="K263" s="186">
        <f>M263-I263</f>
        <v>65404</v>
      </c>
      <c r="L263" s="200"/>
      <c r="M263" s="186">
        <f>'[2]VI. módosított'!$FH$10135/1000</f>
        <v>90904</v>
      </c>
      <c r="N263" s="200"/>
      <c r="O263" s="186">
        <f>'[2]teljesítés 2015.06.30-ig (0714)'!$FH$10135/1000</f>
        <v>15648.398999999999</v>
      </c>
      <c r="P263" s="200"/>
      <c r="Q263" s="186">
        <f>ROUND(O263,0)</f>
        <v>15648</v>
      </c>
      <c r="R263" s="200"/>
      <c r="S263" s="71">
        <f>Q263/M263</f>
        <v>0.17213763970782364</v>
      </c>
      <c r="T263" s="210"/>
      <c r="V263" s="100"/>
    </row>
    <row r="264" spans="1:22" ht="18" customHeight="1" x14ac:dyDescent="0.2">
      <c r="A264" s="211"/>
      <c r="B264" s="84"/>
      <c r="C264" s="112" t="s">
        <v>276</v>
      </c>
      <c r="D264" s="211"/>
      <c r="E264" s="211"/>
      <c r="F264" s="211"/>
      <c r="G264" s="211"/>
      <c r="H264" s="211"/>
      <c r="I264" s="186">
        <f>[2]eredeti!$FH$10136/1000</f>
        <v>0</v>
      </c>
      <c r="J264" s="113">
        <f>I264</f>
        <v>0</v>
      </c>
      <c r="K264" s="186">
        <f>M264-I264</f>
        <v>0</v>
      </c>
      <c r="L264" s="113">
        <f>K264</f>
        <v>0</v>
      </c>
      <c r="M264" s="186">
        <f>'[2]VI. módosított'!$FH$10136/1000</f>
        <v>0</v>
      </c>
      <c r="N264" s="113">
        <f>M264</f>
        <v>0</v>
      </c>
      <c r="O264" s="186">
        <f>'[2]teljesítés 2015.06.30-ig (0714)'!$FH$10136/1000</f>
        <v>0</v>
      </c>
      <c r="P264" s="113">
        <f>O264</f>
        <v>0</v>
      </c>
      <c r="Q264" s="186">
        <f>ROUND(O264,0)</f>
        <v>0</v>
      </c>
      <c r="R264" s="113">
        <f>Q264</f>
        <v>0</v>
      </c>
      <c r="S264" s="71" t="e">
        <f>Q264/M264</f>
        <v>#DIV/0!</v>
      </c>
      <c r="T264" s="120" t="e">
        <f>S264</f>
        <v>#DIV/0!</v>
      </c>
      <c r="V264" s="100"/>
    </row>
    <row r="265" spans="1:22" ht="18" customHeight="1" x14ac:dyDescent="0.2">
      <c r="A265" s="211"/>
      <c r="B265" s="84" t="s">
        <v>277</v>
      </c>
      <c r="C265" s="112"/>
      <c r="D265" s="211"/>
      <c r="E265" s="211"/>
      <c r="F265" s="211"/>
      <c r="G265" s="211"/>
      <c r="H265" s="211"/>
      <c r="I265" s="185"/>
      <c r="J265" s="189">
        <f>J266</f>
        <v>0</v>
      </c>
      <c r="K265" s="212"/>
      <c r="L265" s="189">
        <f>L266</f>
        <v>0</v>
      </c>
      <c r="M265" s="213"/>
      <c r="N265" s="189">
        <f>N266</f>
        <v>0</v>
      </c>
      <c r="O265" s="213"/>
      <c r="P265" s="189">
        <f>P266</f>
        <v>0</v>
      </c>
      <c r="Q265" s="213"/>
      <c r="R265" s="189">
        <f>R266</f>
        <v>0</v>
      </c>
      <c r="S265" s="104"/>
      <c r="T265" s="190" t="e">
        <f>R265/N265</f>
        <v>#DIV/0!</v>
      </c>
      <c r="V265" s="100"/>
    </row>
    <row r="266" spans="1:22" ht="18" customHeight="1" x14ac:dyDescent="0.2">
      <c r="A266" s="211"/>
      <c r="B266" s="84"/>
      <c r="C266" s="112" t="s">
        <v>278</v>
      </c>
      <c r="D266" s="211"/>
      <c r="E266" s="211"/>
      <c r="F266" s="211"/>
      <c r="G266" s="211"/>
      <c r="H266" s="211"/>
      <c r="I266" s="182"/>
      <c r="J266" s="113">
        <f>SUM(I267:I268)</f>
        <v>0</v>
      </c>
      <c r="K266" s="108"/>
      <c r="L266" s="113">
        <f>SUM(K267:K268)</f>
        <v>0</v>
      </c>
      <c r="M266" s="108"/>
      <c r="N266" s="113">
        <f>SUM(M267:M268)</f>
        <v>0</v>
      </c>
      <c r="O266" s="108"/>
      <c r="P266" s="113">
        <f>SUM(O267:O268)</f>
        <v>0</v>
      </c>
      <c r="Q266" s="108"/>
      <c r="R266" s="113">
        <f>SUM(Q267:Q268)</f>
        <v>0</v>
      </c>
      <c r="S266" s="108"/>
      <c r="T266" s="120" t="e">
        <f>R266/N266</f>
        <v>#DIV/0!</v>
      </c>
      <c r="V266" s="100"/>
    </row>
    <row r="267" spans="1:22" ht="18" customHeight="1" x14ac:dyDescent="0.2">
      <c r="A267" s="211"/>
      <c r="B267" s="84"/>
      <c r="C267" s="112"/>
      <c r="D267" s="103" t="s">
        <v>279</v>
      </c>
      <c r="E267" s="211"/>
      <c r="F267" s="211"/>
      <c r="G267" s="211"/>
      <c r="H267" s="211"/>
      <c r="I267" s="186">
        <f>[2]eredeti!$FH$10137/1000</f>
        <v>0</v>
      </c>
      <c r="J267" s="109"/>
      <c r="K267" s="186">
        <f>M267-I267</f>
        <v>0</v>
      </c>
      <c r="L267" s="109"/>
      <c r="M267" s="186">
        <f>'[2]VI. módosított'!$FH$10137/1000</f>
        <v>0</v>
      </c>
      <c r="N267" s="109"/>
      <c r="O267" s="186">
        <f>'[2]teljesítés 2015.06.30-ig (0714)'!$FH$10137/1000</f>
        <v>0</v>
      </c>
      <c r="P267" s="109"/>
      <c r="Q267" s="186">
        <f>ROUND(O267,0)</f>
        <v>0</v>
      </c>
      <c r="R267" s="109"/>
      <c r="S267" s="71" t="e">
        <f>Q267/M267</f>
        <v>#DIV/0!</v>
      </c>
      <c r="T267" s="72"/>
      <c r="V267" s="100"/>
    </row>
    <row r="268" spans="1:22" ht="18" customHeight="1" x14ac:dyDescent="0.2">
      <c r="A268" s="211"/>
      <c r="B268" s="84"/>
      <c r="C268" s="112"/>
      <c r="D268" s="103" t="s">
        <v>280</v>
      </c>
      <c r="E268" s="211"/>
      <c r="F268" s="211"/>
      <c r="G268" s="211"/>
      <c r="H268" s="211"/>
      <c r="I268" s="186">
        <v>0</v>
      </c>
      <c r="J268" s="109"/>
      <c r="K268" s="186">
        <f>M268-I268</f>
        <v>0</v>
      </c>
      <c r="L268" s="109"/>
      <c r="M268" s="186">
        <v>0</v>
      </c>
      <c r="N268" s="109"/>
      <c r="O268" s="186">
        <v>0</v>
      </c>
      <c r="P268" s="109"/>
      <c r="Q268" s="186">
        <f>ROUND(O268,0)</f>
        <v>0</v>
      </c>
      <c r="R268" s="109"/>
      <c r="S268" s="71" t="e">
        <f>Q268/M268</f>
        <v>#DIV/0!</v>
      </c>
      <c r="T268" s="72"/>
      <c r="V268" s="100"/>
    </row>
    <row r="269" spans="1:22" ht="18" customHeight="1" x14ac:dyDescent="0.2">
      <c r="A269" s="211"/>
      <c r="B269" s="84" t="s">
        <v>281</v>
      </c>
      <c r="C269" s="112"/>
      <c r="D269" s="103"/>
      <c r="E269" s="211"/>
      <c r="F269" s="211"/>
      <c r="G269" s="211"/>
      <c r="H269" s="211"/>
      <c r="I269" s="185"/>
      <c r="J269" s="189">
        <f>J270</f>
        <v>0</v>
      </c>
      <c r="K269" s="212"/>
      <c r="L269" s="189">
        <f>L270</f>
        <v>0</v>
      </c>
      <c r="M269" s="213"/>
      <c r="N269" s="189">
        <f>N270</f>
        <v>0</v>
      </c>
      <c r="O269" s="213"/>
      <c r="P269" s="189">
        <f>P270</f>
        <v>0</v>
      </c>
      <c r="Q269" s="213"/>
      <c r="R269" s="189">
        <f>R270</f>
        <v>0</v>
      </c>
      <c r="S269" s="104"/>
      <c r="T269" s="190" t="e">
        <f>R269/N269</f>
        <v>#DIV/0!</v>
      </c>
      <c r="V269" s="100"/>
    </row>
    <row r="270" spans="1:22" ht="18" customHeight="1" x14ac:dyDescent="0.2">
      <c r="A270" s="211"/>
      <c r="B270" s="84"/>
      <c r="C270" s="112" t="s">
        <v>282</v>
      </c>
      <c r="D270" s="211"/>
      <c r="E270" s="211"/>
      <c r="F270" s="211"/>
      <c r="G270" s="211"/>
      <c r="H270" s="211"/>
      <c r="I270" s="182"/>
      <c r="J270" s="113">
        <f>SUM(I271:I276)</f>
        <v>0</v>
      </c>
      <c r="K270" s="108"/>
      <c r="L270" s="113">
        <f>SUM(K271:K276)</f>
        <v>0</v>
      </c>
      <c r="M270" s="108"/>
      <c r="N270" s="113">
        <f>SUM(M271:M276)</f>
        <v>0</v>
      </c>
      <c r="O270" s="108"/>
      <c r="P270" s="113">
        <f>SUM(O271:O276)</f>
        <v>0</v>
      </c>
      <c r="Q270" s="108"/>
      <c r="R270" s="113">
        <f>SUM(Q271:Q276)</f>
        <v>0</v>
      </c>
      <c r="S270" s="108"/>
      <c r="T270" s="120" t="e">
        <f>R270/N270</f>
        <v>#DIV/0!</v>
      </c>
      <c r="V270" s="100"/>
    </row>
    <row r="271" spans="1:22" ht="18" customHeight="1" x14ac:dyDescent="0.2">
      <c r="A271" s="211"/>
      <c r="B271" s="84"/>
      <c r="C271" s="112"/>
      <c r="D271" s="103" t="s">
        <v>283</v>
      </c>
      <c r="E271" s="211"/>
      <c r="F271" s="211"/>
      <c r="G271" s="211"/>
      <c r="H271" s="211"/>
      <c r="I271" s="186">
        <f>[2]eredeti!$FH$10138/1000</f>
        <v>0</v>
      </c>
      <c r="J271" s="109"/>
      <c r="K271" s="186">
        <f t="shared" ref="K271:K276" si="36">M271-I271</f>
        <v>0</v>
      </c>
      <c r="L271" s="109"/>
      <c r="M271" s="186">
        <f>'[2]VI. módosított'!$FH$10138/1000</f>
        <v>0</v>
      </c>
      <c r="N271" s="109"/>
      <c r="O271" s="186">
        <f>'[2]teljesítés 2015.06.30-ig (0714)'!$FH$10138/1000</f>
        <v>0</v>
      </c>
      <c r="P271" s="109"/>
      <c r="Q271" s="186">
        <f t="shared" ref="Q271:Q276" si="37">ROUND(O271,0)</f>
        <v>0</v>
      </c>
      <c r="R271" s="109"/>
      <c r="S271" s="71" t="e">
        <f t="shared" ref="S271:S276" si="38">Q271/M271</f>
        <v>#DIV/0!</v>
      </c>
      <c r="T271" s="72"/>
      <c r="V271" s="100"/>
    </row>
    <row r="272" spans="1:22" ht="18" customHeight="1" x14ac:dyDescent="0.2">
      <c r="A272" s="211"/>
      <c r="B272" s="84"/>
      <c r="C272" s="112"/>
      <c r="D272" s="103" t="s">
        <v>284</v>
      </c>
      <c r="E272" s="211"/>
      <c r="F272" s="211"/>
      <c r="G272" s="211"/>
      <c r="H272" s="211"/>
      <c r="I272" s="186">
        <v>0</v>
      </c>
      <c r="J272" s="109"/>
      <c r="K272" s="186">
        <f t="shared" si="36"/>
        <v>0</v>
      </c>
      <c r="L272" s="109"/>
      <c r="M272" s="186">
        <v>0</v>
      </c>
      <c r="N272" s="109"/>
      <c r="O272" s="186">
        <v>0</v>
      </c>
      <c r="P272" s="109"/>
      <c r="Q272" s="186">
        <f t="shared" si="37"/>
        <v>0</v>
      </c>
      <c r="R272" s="109"/>
      <c r="S272" s="71" t="e">
        <f t="shared" si="38"/>
        <v>#DIV/0!</v>
      </c>
      <c r="T272" s="72"/>
      <c r="V272" s="100"/>
    </row>
    <row r="273" spans="1:22" ht="18" customHeight="1" x14ac:dyDescent="0.2">
      <c r="A273" s="211"/>
      <c r="B273" s="84"/>
      <c r="C273" s="112"/>
      <c r="D273" s="103" t="s">
        <v>285</v>
      </c>
      <c r="E273" s="211"/>
      <c r="F273" s="211"/>
      <c r="G273" s="211"/>
      <c r="H273" s="211"/>
      <c r="I273" s="186">
        <v>0</v>
      </c>
      <c r="J273" s="109"/>
      <c r="K273" s="186">
        <f t="shared" si="36"/>
        <v>0</v>
      </c>
      <c r="L273" s="109"/>
      <c r="M273" s="186">
        <v>0</v>
      </c>
      <c r="N273" s="109"/>
      <c r="O273" s="186">
        <v>0</v>
      </c>
      <c r="P273" s="109"/>
      <c r="Q273" s="186">
        <f t="shared" si="37"/>
        <v>0</v>
      </c>
      <c r="R273" s="109"/>
      <c r="S273" s="71" t="e">
        <f t="shared" si="38"/>
        <v>#DIV/0!</v>
      </c>
      <c r="T273" s="72"/>
      <c r="V273" s="100"/>
    </row>
    <row r="274" spans="1:22" ht="18" customHeight="1" x14ac:dyDescent="0.2">
      <c r="A274" s="211"/>
      <c r="B274" s="84"/>
      <c r="C274" s="112"/>
      <c r="D274" s="103" t="s">
        <v>286</v>
      </c>
      <c r="E274" s="211"/>
      <c r="F274" s="211"/>
      <c r="G274" s="211"/>
      <c r="H274" s="211"/>
      <c r="I274" s="186">
        <v>0</v>
      </c>
      <c r="J274" s="109"/>
      <c r="K274" s="186">
        <f t="shared" si="36"/>
        <v>0</v>
      </c>
      <c r="L274" s="109"/>
      <c r="M274" s="186">
        <v>0</v>
      </c>
      <c r="N274" s="109"/>
      <c r="O274" s="186">
        <v>0</v>
      </c>
      <c r="P274" s="109"/>
      <c r="Q274" s="186">
        <f t="shared" si="37"/>
        <v>0</v>
      </c>
      <c r="R274" s="109"/>
      <c r="S274" s="71" t="e">
        <f t="shared" si="38"/>
        <v>#DIV/0!</v>
      </c>
      <c r="T274" s="72"/>
      <c r="V274" s="100"/>
    </row>
    <row r="275" spans="1:22" ht="18" customHeight="1" x14ac:dyDescent="0.2">
      <c r="A275" s="211"/>
      <c r="B275" s="84"/>
      <c r="C275" s="112"/>
      <c r="D275" s="103" t="s">
        <v>287</v>
      </c>
      <c r="E275" s="211"/>
      <c r="F275" s="211"/>
      <c r="G275" s="211"/>
      <c r="H275" s="211"/>
      <c r="I275" s="186">
        <f>[2]eredeti!$FH$10139/1000</f>
        <v>0</v>
      </c>
      <c r="J275" s="109"/>
      <c r="K275" s="186">
        <f t="shared" si="36"/>
        <v>0</v>
      </c>
      <c r="L275" s="109"/>
      <c r="M275" s="186">
        <f>'[2]VI. módosított'!$FH$10139/1000</f>
        <v>0</v>
      </c>
      <c r="N275" s="109"/>
      <c r="O275" s="186">
        <f>'[2]teljesítés 2015.06.30-ig (0714)'!$FH$10139/1000</f>
        <v>0</v>
      </c>
      <c r="P275" s="109"/>
      <c r="Q275" s="186">
        <f t="shared" si="37"/>
        <v>0</v>
      </c>
      <c r="R275" s="109"/>
      <c r="S275" s="71" t="e">
        <f t="shared" si="38"/>
        <v>#DIV/0!</v>
      </c>
      <c r="T275" s="72"/>
      <c r="V275" s="100"/>
    </row>
    <row r="276" spans="1:22" ht="18" customHeight="1" x14ac:dyDescent="0.2">
      <c r="A276" s="211"/>
      <c r="B276" s="84"/>
      <c r="C276" s="112"/>
      <c r="D276" s="103" t="s">
        <v>288</v>
      </c>
      <c r="E276" s="211"/>
      <c r="F276" s="211"/>
      <c r="G276" s="211"/>
      <c r="H276" s="211"/>
      <c r="I276" s="186">
        <v>0</v>
      </c>
      <c r="J276" s="109"/>
      <c r="K276" s="186">
        <f t="shared" si="36"/>
        <v>0</v>
      </c>
      <c r="L276" s="109"/>
      <c r="M276" s="186">
        <v>0</v>
      </c>
      <c r="N276" s="109"/>
      <c r="O276" s="186">
        <v>0</v>
      </c>
      <c r="P276" s="109"/>
      <c r="Q276" s="186">
        <f t="shared" si="37"/>
        <v>0</v>
      </c>
      <c r="R276" s="109"/>
      <c r="S276" s="71" t="e">
        <f t="shared" si="38"/>
        <v>#DIV/0!</v>
      </c>
      <c r="T276" s="72"/>
      <c r="V276" s="100"/>
    </row>
    <row r="277" spans="1:22" ht="18" customHeight="1" x14ac:dyDescent="0.2">
      <c r="A277" s="211"/>
      <c r="B277" s="84" t="s">
        <v>289</v>
      </c>
      <c r="C277" s="112"/>
      <c r="D277" s="103"/>
      <c r="E277" s="211"/>
      <c r="F277" s="211"/>
      <c r="G277" s="211"/>
      <c r="H277" s="211"/>
      <c r="I277" s="185"/>
      <c r="J277" s="189">
        <f>J278</f>
        <v>6885</v>
      </c>
      <c r="K277" s="212"/>
      <c r="L277" s="189">
        <f>L278</f>
        <v>17659</v>
      </c>
      <c r="M277" s="213"/>
      <c r="N277" s="189">
        <f>N278</f>
        <v>24544</v>
      </c>
      <c r="O277" s="213"/>
      <c r="P277" s="189">
        <f>P278</f>
        <v>4225.0690000000004</v>
      </c>
      <c r="Q277" s="213"/>
      <c r="R277" s="189">
        <f>R278</f>
        <v>4225</v>
      </c>
      <c r="S277" s="104"/>
      <c r="T277" s="190">
        <f>R277/N277</f>
        <v>0.17213983050847459</v>
      </c>
      <c r="V277" s="100"/>
    </row>
    <row r="278" spans="1:22" ht="18" customHeight="1" x14ac:dyDescent="0.2">
      <c r="A278" s="211"/>
      <c r="B278" s="84"/>
      <c r="C278" s="112" t="s">
        <v>290</v>
      </c>
      <c r="D278" s="211"/>
      <c r="E278" s="211"/>
      <c r="F278" s="211"/>
      <c r="G278" s="211"/>
      <c r="H278" s="211"/>
      <c r="I278" s="182"/>
      <c r="J278" s="113">
        <f>SUM(I279:I280)</f>
        <v>6885</v>
      </c>
      <c r="K278" s="108"/>
      <c r="L278" s="113">
        <f>SUM(K279:K280)</f>
        <v>17659</v>
      </c>
      <c r="M278" s="108"/>
      <c r="N278" s="113">
        <f>SUM(M279:M280)</f>
        <v>24544</v>
      </c>
      <c r="O278" s="108"/>
      <c r="P278" s="113">
        <f>SUM(O279:O280)</f>
        <v>4225.0690000000004</v>
      </c>
      <c r="Q278" s="108"/>
      <c r="R278" s="113">
        <f>SUM(Q279:Q280)</f>
        <v>4225</v>
      </c>
      <c r="S278" s="108"/>
      <c r="T278" s="120">
        <f>R278/N278</f>
        <v>0.17213983050847459</v>
      </c>
      <c r="V278" s="100"/>
    </row>
    <row r="279" spans="1:22" ht="18" customHeight="1" x14ac:dyDescent="0.2">
      <c r="A279" s="211"/>
      <c r="B279" s="84"/>
      <c r="C279" s="112"/>
      <c r="D279" s="103" t="s">
        <v>291</v>
      </c>
      <c r="E279" s="211"/>
      <c r="F279" s="211"/>
      <c r="G279" s="211"/>
      <c r="H279" s="211"/>
      <c r="I279" s="186">
        <f>[2]eredeti!$FH$10140/1000</f>
        <v>0</v>
      </c>
      <c r="J279" s="109"/>
      <c r="K279" s="186">
        <f>M279-I279</f>
        <v>0</v>
      </c>
      <c r="L279" s="109"/>
      <c r="M279" s="186">
        <f>'[2]VI. módosított'!$FH$10140/1000</f>
        <v>0</v>
      </c>
      <c r="N279" s="109"/>
      <c r="O279" s="186">
        <f>'[2]teljesítés 2015.06.30-ig (0714)'!$FH$10140/1000</f>
        <v>0</v>
      </c>
      <c r="P279" s="109"/>
      <c r="Q279" s="186">
        <f>ROUND(O279,0)</f>
        <v>0</v>
      </c>
      <c r="R279" s="109"/>
      <c r="S279" s="71" t="e">
        <f>Q279/M279</f>
        <v>#DIV/0!</v>
      </c>
      <c r="T279" s="72"/>
      <c r="V279" s="100"/>
    </row>
    <row r="280" spans="1:22" ht="18" customHeight="1" x14ac:dyDescent="0.2">
      <c r="A280" s="211"/>
      <c r="B280" s="84"/>
      <c r="C280" s="112"/>
      <c r="D280" s="103" t="s">
        <v>292</v>
      </c>
      <c r="E280" s="211"/>
      <c r="F280" s="211"/>
      <c r="G280" s="211"/>
      <c r="H280" s="211"/>
      <c r="I280" s="186">
        <f>[2]eredeti!$FH$10141/1000</f>
        <v>6885</v>
      </c>
      <c r="J280" s="109"/>
      <c r="K280" s="186">
        <f>M280-I280</f>
        <v>17659</v>
      </c>
      <c r="L280" s="109"/>
      <c r="M280" s="186">
        <f>'[2]VI. módosított'!$FH$10141/1000</f>
        <v>24544</v>
      </c>
      <c r="N280" s="109"/>
      <c r="O280" s="186">
        <f>'[2]teljesítés 2015.06.30-ig (0714)'!$FH$10141/1000</f>
        <v>4225.0690000000004</v>
      </c>
      <c r="P280" s="109"/>
      <c r="Q280" s="186">
        <f>ROUND(O280,0)</f>
        <v>4225</v>
      </c>
      <c r="R280" s="109"/>
      <c r="S280" s="71">
        <f>Q280/M280</f>
        <v>0.17213983050847459</v>
      </c>
      <c r="T280" s="72"/>
      <c r="V280" s="100"/>
    </row>
    <row r="281" spans="1:22" ht="18" customHeight="1" x14ac:dyDescent="0.2">
      <c r="A281" s="211"/>
      <c r="B281" s="84"/>
      <c r="C281" s="112"/>
      <c r="D281" s="106"/>
      <c r="E281" s="211"/>
      <c r="F281" s="211"/>
      <c r="G281" s="211"/>
      <c r="H281" s="211"/>
      <c r="I281" s="116"/>
      <c r="J281" s="116"/>
      <c r="K281" s="214"/>
      <c r="L281" s="116"/>
      <c r="M281" s="214"/>
      <c r="N281" s="116"/>
      <c r="O281" s="214"/>
      <c r="P281" s="116"/>
      <c r="Q281" s="214"/>
      <c r="R281" s="116"/>
      <c r="S281" s="116"/>
      <c r="T281" s="187"/>
      <c r="V281" s="100"/>
    </row>
    <row r="282" spans="1:22" ht="18" customHeight="1" x14ac:dyDescent="0.25">
      <c r="A282" s="202" t="s">
        <v>293</v>
      </c>
      <c r="B282" s="106"/>
      <c r="C282" s="112"/>
      <c r="D282" s="106"/>
      <c r="E282" s="106"/>
      <c r="F282" s="106"/>
      <c r="G282" s="106"/>
      <c r="H282" s="106"/>
      <c r="I282" s="203"/>
      <c r="J282" s="204">
        <f>J259+J265+J269+J277</f>
        <v>32385</v>
      </c>
      <c r="K282" s="205"/>
      <c r="L282" s="204">
        <f>L259+L265+L269+L277</f>
        <v>83063</v>
      </c>
      <c r="M282" s="203"/>
      <c r="N282" s="204">
        <f>N259+N265+N269+N277</f>
        <v>115448</v>
      </c>
      <c r="O282" s="203"/>
      <c r="P282" s="204">
        <f>P259+P265+P269+P277</f>
        <v>19873.468000000001</v>
      </c>
      <c r="Q282" s="203"/>
      <c r="R282" s="204">
        <f>R259+R265+R269+R277</f>
        <v>19873</v>
      </c>
      <c r="S282" s="203"/>
      <c r="T282" s="206">
        <f>R282/N282</f>
        <v>0.17213810546739658</v>
      </c>
      <c r="V282" s="100"/>
    </row>
    <row r="283" spans="1:22" ht="18" customHeight="1" x14ac:dyDescent="0.2">
      <c r="A283" s="211"/>
      <c r="B283" s="84"/>
      <c r="C283" s="112"/>
      <c r="D283" s="106"/>
      <c r="E283" s="211"/>
      <c r="F283" s="211"/>
      <c r="G283" s="211"/>
      <c r="H283" s="211"/>
      <c r="I283" s="116"/>
      <c r="J283" s="116"/>
      <c r="K283" s="129"/>
      <c r="L283" s="116"/>
      <c r="M283" s="116"/>
      <c r="N283" s="116"/>
      <c r="O283" s="116"/>
      <c r="P283" s="116"/>
      <c r="Q283" s="116"/>
      <c r="R283" s="116"/>
      <c r="S283" s="116"/>
      <c r="T283" s="187"/>
      <c r="V283" s="100"/>
    </row>
    <row r="284" spans="1:22" ht="18" customHeight="1" x14ac:dyDescent="0.25">
      <c r="A284" s="36" t="s">
        <v>294</v>
      </c>
      <c r="B284" s="84"/>
      <c r="C284" s="112"/>
      <c r="D284" s="106"/>
      <c r="E284" s="211"/>
      <c r="F284" s="211"/>
      <c r="G284" s="211"/>
      <c r="H284" s="211"/>
      <c r="I284" s="116"/>
      <c r="J284" s="116"/>
      <c r="K284" s="129"/>
      <c r="L284" s="116"/>
      <c r="M284" s="116"/>
      <c r="N284" s="116"/>
      <c r="O284" s="116"/>
      <c r="P284" s="116"/>
      <c r="Q284" s="116"/>
      <c r="R284" s="116"/>
      <c r="S284" s="116"/>
      <c r="T284" s="187"/>
      <c r="V284" s="100"/>
    </row>
    <row r="285" spans="1:22" ht="18" customHeight="1" x14ac:dyDescent="0.2">
      <c r="A285" s="211"/>
      <c r="B285" s="84"/>
      <c r="C285" s="106" t="s">
        <v>295</v>
      </c>
      <c r="D285" s="106"/>
      <c r="E285" s="211"/>
      <c r="F285" s="211"/>
      <c r="G285" s="211"/>
      <c r="H285" s="211"/>
      <c r="I285" s="107">
        <v>0</v>
      </c>
      <c r="J285" s="113">
        <f>I285</f>
        <v>0</v>
      </c>
      <c r="K285" s="174">
        <f>M285-I285</f>
        <v>0</v>
      </c>
      <c r="L285" s="113">
        <f>K285</f>
        <v>0</v>
      </c>
      <c r="M285" s="174">
        <v>0</v>
      </c>
      <c r="N285" s="113">
        <f>M285</f>
        <v>0</v>
      </c>
      <c r="O285" s="174">
        <v>0</v>
      </c>
      <c r="P285" s="113">
        <f>O285</f>
        <v>0</v>
      </c>
      <c r="Q285" s="174">
        <f>ROUND(O285,0)</f>
        <v>0</v>
      </c>
      <c r="R285" s="113">
        <f>Q285</f>
        <v>0</v>
      </c>
      <c r="S285" s="71" t="e">
        <f>Q285/M285</f>
        <v>#DIV/0!</v>
      </c>
      <c r="T285" s="120" t="e">
        <f>S285</f>
        <v>#DIV/0!</v>
      </c>
      <c r="V285" s="100"/>
    </row>
    <row r="286" spans="1:22" ht="18" customHeight="1" x14ac:dyDescent="0.2">
      <c r="A286" s="211"/>
      <c r="B286" s="84"/>
      <c r="C286" s="106" t="s">
        <v>296</v>
      </c>
      <c r="D286" s="106"/>
      <c r="E286" s="211"/>
      <c r="F286" s="211"/>
      <c r="G286" s="211"/>
      <c r="H286" s="211"/>
      <c r="I286" s="107">
        <v>0</v>
      </c>
      <c r="J286" s="113">
        <f>I286</f>
        <v>0</v>
      </c>
      <c r="K286" s="156">
        <f>M286-I286</f>
        <v>0</v>
      </c>
      <c r="L286" s="113">
        <f>K286</f>
        <v>0</v>
      </c>
      <c r="M286" s="156">
        <v>0</v>
      </c>
      <c r="N286" s="113">
        <f>M286</f>
        <v>0</v>
      </c>
      <c r="O286" s="156">
        <v>0</v>
      </c>
      <c r="P286" s="113">
        <f>O286</f>
        <v>0</v>
      </c>
      <c r="Q286" s="156">
        <f>ROUND(O286,0)</f>
        <v>0</v>
      </c>
      <c r="R286" s="113">
        <f>Q286</f>
        <v>0</v>
      </c>
      <c r="S286" s="71" t="e">
        <f>Q286/M286</f>
        <v>#DIV/0!</v>
      </c>
      <c r="T286" s="120" t="e">
        <f>S286</f>
        <v>#DIV/0!</v>
      </c>
      <c r="V286" s="100"/>
    </row>
    <row r="287" spans="1:22" ht="18" customHeight="1" x14ac:dyDescent="0.2">
      <c r="A287" s="211"/>
      <c r="B287" s="84"/>
      <c r="C287" s="112" t="s">
        <v>297</v>
      </c>
      <c r="D287" s="106"/>
      <c r="E287" s="211"/>
      <c r="F287" s="211"/>
      <c r="G287" s="211"/>
      <c r="H287" s="211"/>
      <c r="I287" s="107">
        <v>0</v>
      </c>
      <c r="J287" s="113">
        <f>I287</f>
        <v>0</v>
      </c>
      <c r="K287" s="156">
        <f>M287-I287</f>
        <v>0</v>
      </c>
      <c r="L287" s="113">
        <f>K287</f>
        <v>0</v>
      </c>
      <c r="M287" s="156">
        <v>0</v>
      </c>
      <c r="N287" s="113">
        <f>M287</f>
        <v>0</v>
      </c>
      <c r="O287" s="156">
        <v>0</v>
      </c>
      <c r="P287" s="113">
        <f>O287</f>
        <v>0</v>
      </c>
      <c r="Q287" s="156">
        <f>ROUND(O287,0)</f>
        <v>0</v>
      </c>
      <c r="R287" s="113">
        <f>Q287</f>
        <v>0</v>
      </c>
      <c r="S287" s="71" t="e">
        <f>Q287/M287</f>
        <v>#DIV/0!</v>
      </c>
      <c r="T287" s="120" t="e">
        <f>S287</f>
        <v>#DIV/0!</v>
      </c>
      <c r="V287" s="100"/>
    </row>
    <row r="288" spans="1:22" ht="18" customHeight="1" x14ac:dyDescent="0.2">
      <c r="A288" s="211"/>
      <c r="B288" s="84"/>
      <c r="C288" s="106" t="s">
        <v>298</v>
      </c>
      <c r="D288" s="106"/>
      <c r="E288" s="211"/>
      <c r="F288" s="211"/>
      <c r="G288" s="211"/>
      <c r="H288" s="211"/>
      <c r="I288" s="107">
        <v>0</v>
      </c>
      <c r="J288" s="113">
        <f>I288</f>
        <v>0</v>
      </c>
      <c r="K288" s="156">
        <f>M288-I288</f>
        <v>0</v>
      </c>
      <c r="L288" s="113">
        <f>K288</f>
        <v>0</v>
      </c>
      <c r="M288" s="156">
        <v>0</v>
      </c>
      <c r="N288" s="113">
        <f>M288</f>
        <v>0</v>
      </c>
      <c r="O288" s="156">
        <v>0</v>
      </c>
      <c r="P288" s="113">
        <f>O288</f>
        <v>0</v>
      </c>
      <c r="Q288" s="156">
        <f>ROUND(O288,0)</f>
        <v>0</v>
      </c>
      <c r="R288" s="113">
        <f>Q288</f>
        <v>0</v>
      </c>
      <c r="S288" s="71" t="e">
        <f>Q288/M288</f>
        <v>#DIV/0!</v>
      </c>
      <c r="T288" s="120" t="e">
        <f>S288</f>
        <v>#DIV/0!</v>
      </c>
      <c r="V288" s="100"/>
    </row>
    <row r="289" spans="1:22" ht="18" customHeight="1" x14ac:dyDescent="0.2">
      <c r="A289" s="211"/>
      <c r="B289" s="84"/>
      <c r="C289" s="112" t="s">
        <v>299</v>
      </c>
      <c r="D289" s="106"/>
      <c r="E289" s="211"/>
      <c r="F289" s="211"/>
      <c r="G289" s="211"/>
      <c r="H289" s="211"/>
      <c r="I289" s="185"/>
      <c r="J289" s="113">
        <f>SUM(I290:I292)</f>
        <v>0</v>
      </c>
      <c r="K289" s="156"/>
      <c r="L289" s="113">
        <f>SUM(K290:K292)</f>
        <v>0</v>
      </c>
      <c r="M289" s="156"/>
      <c r="N289" s="113">
        <f>SUM(M290:M292)</f>
        <v>0</v>
      </c>
      <c r="O289" s="156"/>
      <c r="P289" s="113">
        <f>SUM(O290:O292)</f>
        <v>0</v>
      </c>
      <c r="Q289" s="156"/>
      <c r="R289" s="113">
        <f>SUM(Q290:Q292)</f>
        <v>0</v>
      </c>
      <c r="S289" s="104"/>
      <c r="T289" s="120" t="e">
        <f>R289/N289</f>
        <v>#DIV/0!</v>
      </c>
      <c r="V289" s="100"/>
    </row>
    <row r="290" spans="1:22" ht="18" customHeight="1" x14ac:dyDescent="0.2">
      <c r="A290" s="211"/>
      <c r="B290" s="84"/>
      <c r="C290" s="112"/>
      <c r="D290" s="103" t="s">
        <v>300</v>
      </c>
      <c r="E290" s="211"/>
      <c r="F290" s="211"/>
      <c r="G290" s="211"/>
      <c r="H290" s="211"/>
      <c r="I290" s="107">
        <v>0</v>
      </c>
      <c r="J290" s="215"/>
      <c r="K290" s="107">
        <f>M290-I290</f>
        <v>0</v>
      </c>
      <c r="L290" s="215"/>
      <c r="M290" s="107">
        <v>0</v>
      </c>
      <c r="N290" s="215"/>
      <c r="O290" s="107">
        <v>0</v>
      </c>
      <c r="P290" s="215"/>
      <c r="Q290" s="107">
        <f>ROUND(O290,0)</f>
        <v>0</v>
      </c>
      <c r="R290" s="215"/>
      <c r="S290" s="71" t="e">
        <f>Q290/M290</f>
        <v>#DIV/0!</v>
      </c>
      <c r="T290" s="216"/>
      <c r="V290" s="100"/>
    </row>
    <row r="291" spans="1:22" ht="18" customHeight="1" x14ac:dyDescent="0.2">
      <c r="A291" s="211"/>
      <c r="B291" s="84"/>
      <c r="C291" s="112"/>
      <c r="D291" s="103" t="s">
        <v>301</v>
      </c>
      <c r="E291" s="211"/>
      <c r="F291" s="211"/>
      <c r="G291" s="211"/>
      <c r="H291" s="211"/>
      <c r="I291" s="107">
        <v>0</v>
      </c>
      <c r="J291" s="215"/>
      <c r="K291" s="107">
        <f>M291-I291</f>
        <v>0</v>
      </c>
      <c r="L291" s="215"/>
      <c r="M291" s="107">
        <v>0</v>
      </c>
      <c r="N291" s="215"/>
      <c r="O291" s="107">
        <v>0</v>
      </c>
      <c r="P291" s="215"/>
      <c r="Q291" s="107">
        <f>ROUND(O291,0)</f>
        <v>0</v>
      </c>
      <c r="R291" s="215"/>
      <c r="S291" s="71" t="e">
        <f>Q291/M291</f>
        <v>#DIV/0!</v>
      </c>
      <c r="T291" s="216"/>
      <c r="V291" s="100"/>
    </row>
    <row r="292" spans="1:22" ht="18" customHeight="1" x14ac:dyDescent="0.2">
      <c r="A292" s="211"/>
      <c r="B292" s="84"/>
      <c r="C292" s="112"/>
      <c r="D292" s="103" t="s">
        <v>302</v>
      </c>
      <c r="E292" s="211"/>
      <c r="F292" s="211"/>
      <c r="G292" s="211"/>
      <c r="H292" s="211"/>
      <c r="I292" s="107">
        <v>0</v>
      </c>
      <c r="J292" s="215"/>
      <c r="K292" s="107">
        <f>M292-I292</f>
        <v>0</v>
      </c>
      <c r="L292" s="215"/>
      <c r="M292" s="107">
        <v>0</v>
      </c>
      <c r="N292" s="215"/>
      <c r="O292" s="107">
        <v>0</v>
      </c>
      <c r="P292" s="215"/>
      <c r="Q292" s="107">
        <f>ROUND(O292,0)</f>
        <v>0</v>
      </c>
      <c r="R292" s="215"/>
      <c r="S292" s="71" t="e">
        <f>Q292/M292</f>
        <v>#DIV/0!</v>
      </c>
      <c r="T292" s="216"/>
      <c r="V292" s="100"/>
    </row>
    <row r="293" spans="1:22" ht="18" customHeight="1" x14ac:dyDescent="0.2">
      <c r="A293" s="62"/>
      <c r="B293" s="84"/>
      <c r="C293" s="112" t="s">
        <v>303</v>
      </c>
      <c r="D293" s="112"/>
      <c r="E293" s="147"/>
      <c r="F293" s="147"/>
      <c r="G293" s="147"/>
      <c r="H293" s="217"/>
      <c r="I293" s="107">
        <v>0</v>
      </c>
      <c r="J293" s="113">
        <f>I293</f>
        <v>0</v>
      </c>
      <c r="K293" s="107">
        <f>M293-I293</f>
        <v>0</v>
      </c>
      <c r="L293" s="113">
        <f>K293</f>
        <v>0</v>
      </c>
      <c r="M293" s="107">
        <v>0</v>
      </c>
      <c r="N293" s="113">
        <f>M293</f>
        <v>0</v>
      </c>
      <c r="O293" s="107">
        <v>0</v>
      </c>
      <c r="P293" s="113">
        <f>O293</f>
        <v>0</v>
      </c>
      <c r="Q293" s="107">
        <f>ROUND(O293,0)</f>
        <v>0</v>
      </c>
      <c r="R293" s="113">
        <f>Q293</f>
        <v>0</v>
      </c>
      <c r="S293" s="71" t="e">
        <f>Q293/M293</f>
        <v>#DIV/0!</v>
      </c>
      <c r="T293" s="120" t="e">
        <f>S293</f>
        <v>#DIV/0!</v>
      </c>
      <c r="V293" s="100"/>
    </row>
    <row r="294" spans="1:22" ht="18" customHeight="1" x14ac:dyDescent="0.2">
      <c r="A294" s="112"/>
      <c r="B294" s="84"/>
      <c r="C294" s="112"/>
      <c r="D294" s="112"/>
      <c r="E294" s="112"/>
      <c r="F294" s="112"/>
      <c r="G294" s="112"/>
      <c r="H294" s="218"/>
      <c r="I294" s="219"/>
      <c r="J294" s="219"/>
      <c r="K294" s="219"/>
      <c r="L294" s="219"/>
      <c r="M294" s="220"/>
      <c r="N294" s="219"/>
      <c r="O294" s="220"/>
      <c r="P294" s="219"/>
      <c r="Q294" s="220"/>
      <c r="R294" s="219"/>
      <c r="S294" s="219"/>
      <c r="T294" s="221"/>
    </row>
    <row r="295" spans="1:22" ht="18" customHeight="1" x14ac:dyDescent="0.25">
      <c r="A295" s="202" t="s">
        <v>304</v>
      </c>
      <c r="B295" s="106"/>
      <c r="C295" s="112"/>
      <c r="D295" s="106"/>
      <c r="E295" s="106"/>
      <c r="F295" s="106"/>
      <c r="G295" s="106"/>
      <c r="H295" s="106"/>
      <c r="I295" s="203"/>
      <c r="J295" s="204">
        <f>SUM(J285:J293)</f>
        <v>0</v>
      </c>
      <c r="K295" s="205"/>
      <c r="L295" s="204">
        <f>SUM(L285:L293)</f>
        <v>0</v>
      </c>
      <c r="M295" s="203"/>
      <c r="N295" s="204">
        <f>SUM(N285:N293)</f>
        <v>0</v>
      </c>
      <c r="O295" s="203"/>
      <c r="P295" s="204">
        <f>SUM(P285:P293)</f>
        <v>0</v>
      </c>
      <c r="Q295" s="203"/>
      <c r="R295" s="204">
        <f>SUM(R285:R293)</f>
        <v>0</v>
      </c>
      <c r="S295" s="203"/>
      <c r="T295" s="206" t="e">
        <f>R295/N295</f>
        <v>#DIV/0!</v>
      </c>
      <c r="V295" s="100"/>
    </row>
    <row r="296" spans="1:22" ht="18" customHeight="1" x14ac:dyDescent="0.2">
      <c r="C296" s="112"/>
      <c r="I296" s="109"/>
      <c r="J296" s="109"/>
      <c r="K296" s="111"/>
      <c r="L296" s="109"/>
      <c r="M296" s="109"/>
      <c r="N296" s="109"/>
      <c r="O296" s="109"/>
      <c r="P296" s="109"/>
      <c r="Q296" s="109"/>
      <c r="R296" s="109"/>
      <c r="S296" s="109"/>
      <c r="T296" s="72"/>
      <c r="V296" s="100"/>
    </row>
    <row r="297" spans="1:22" ht="18" customHeight="1" x14ac:dyDescent="0.25">
      <c r="A297" s="222" t="s">
        <v>305</v>
      </c>
      <c r="B297" s="223"/>
      <c r="C297" s="224"/>
      <c r="D297" s="223"/>
      <c r="E297" s="223"/>
      <c r="F297" s="223"/>
      <c r="G297" s="223"/>
      <c r="H297" s="223"/>
      <c r="I297" s="225"/>
      <c r="J297" s="226">
        <f>J86+J100+J188+J207+J228+J256+J282+J295</f>
        <v>2422659</v>
      </c>
      <c r="K297" s="227"/>
      <c r="L297" s="226">
        <f>L86+L100+L188+L207+L228+L256+L282+L295</f>
        <v>170312</v>
      </c>
      <c r="M297" s="225"/>
      <c r="N297" s="226">
        <f>N86+N100+N188+N207+N228+N256+N282+N295</f>
        <v>2592971</v>
      </c>
      <c r="O297" s="225"/>
      <c r="P297" s="226">
        <f>P86+P100+P188+P207+P228+P256+P282+P295</f>
        <v>1210312.0043600001</v>
      </c>
      <c r="Q297" s="225"/>
      <c r="R297" s="226">
        <f>R86+R100+R188+R207+R228+R256+R282+R295</f>
        <v>1210386</v>
      </c>
      <c r="S297" s="225"/>
      <c r="T297" s="228">
        <f>R297/N297</f>
        <v>0.46679503935832678</v>
      </c>
      <c r="V297" s="100"/>
    </row>
    <row r="298" spans="1:22" ht="18" customHeight="1" x14ac:dyDescent="0.25">
      <c r="A298" s="229"/>
      <c r="B298" s="39"/>
      <c r="C298" s="39"/>
      <c r="D298" s="230"/>
      <c r="E298" s="39"/>
      <c r="F298" s="39"/>
      <c r="G298" s="39"/>
      <c r="H298" s="39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179"/>
      <c r="V298" s="100"/>
    </row>
    <row r="299" spans="1:22" ht="18" customHeight="1" x14ac:dyDescent="0.25">
      <c r="A299" s="36" t="s">
        <v>306</v>
      </c>
      <c r="B299" s="39"/>
      <c r="C299" s="39"/>
      <c r="D299" s="230"/>
      <c r="E299" s="39"/>
      <c r="F299" s="39"/>
      <c r="G299" s="39"/>
      <c r="H299" s="39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179"/>
      <c r="V299" s="100"/>
    </row>
    <row r="300" spans="1:22" ht="18" customHeight="1" x14ac:dyDescent="0.25">
      <c r="A300" s="36"/>
      <c r="B300" s="39"/>
      <c r="C300" s="112" t="s">
        <v>307</v>
      </c>
      <c r="D300" s="230"/>
      <c r="E300" s="39"/>
      <c r="F300" s="39"/>
      <c r="G300" s="39"/>
      <c r="H300" s="39"/>
      <c r="I300" s="107">
        <v>0</v>
      </c>
      <c r="J300" s="113">
        <f>I300</f>
        <v>0</v>
      </c>
      <c r="K300" s="107">
        <f>M300-I300</f>
        <v>0</v>
      </c>
      <c r="L300" s="113">
        <f>K300</f>
        <v>0</v>
      </c>
      <c r="M300" s="107">
        <v>0</v>
      </c>
      <c r="N300" s="113">
        <f>M300</f>
        <v>0</v>
      </c>
      <c r="O300" s="107">
        <v>0</v>
      </c>
      <c r="P300" s="113">
        <f>O300</f>
        <v>0</v>
      </c>
      <c r="Q300" s="107">
        <f>ROUND(O300,0)</f>
        <v>0</v>
      </c>
      <c r="R300" s="113">
        <f>Q300</f>
        <v>0</v>
      </c>
      <c r="S300" s="71" t="e">
        <f>Q300/M300</f>
        <v>#DIV/0!</v>
      </c>
      <c r="T300" s="120" t="e">
        <f>S300</f>
        <v>#DIV/0!</v>
      </c>
      <c r="V300" s="100"/>
    </row>
    <row r="301" spans="1:22" ht="18" customHeight="1" x14ac:dyDescent="0.25">
      <c r="A301" s="229"/>
      <c r="B301" s="39"/>
      <c r="C301" s="39"/>
      <c r="D301" s="230"/>
      <c r="E301" s="39"/>
      <c r="F301" s="39"/>
      <c r="G301" s="39"/>
      <c r="H301" s="39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79"/>
      <c r="V301" s="100"/>
    </row>
    <row r="302" spans="1:22" ht="18" customHeight="1" x14ac:dyDescent="0.25">
      <c r="A302" s="222" t="s">
        <v>308</v>
      </c>
      <c r="B302" s="223"/>
      <c r="C302" s="224"/>
      <c r="D302" s="223"/>
      <c r="E302" s="223"/>
      <c r="F302" s="223"/>
      <c r="G302" s="223"/>
      <c r="H302" s="223"/>
      <c r="I302" s="225"/>
      <c r="J302" s="226">
        <f>SUM(I300)</f>
        <v>0</v>
      </c>
      <c r="K302" s="227"/>
      <c r="L302" s="226">
        <f>SUM(K300)</f>
        <v>0</v>
      </c>
      <c r="M302" s="225"/>
      <c r="N302" s="226">
        <f>SUM(M300)</f>
        <v>0</v>
      </c>
      <c r="O302" s="225"/>
      <c r="P302" s="226">
        <f>SUM(O300)</f>
        <v>0</v>
      </c>
      <c r="Q302" s="225"/>
      <c r="R302" s="226">
        <f>SUM(Q300)</f>
        <v>0</v>
      </c>
      <c r="S302" s="225"/>
      <c r="T302" s="228" t="e">
        <f>R302/N302</f>
        <v>#DIV/0!</v>
      </c>
      <c r="V302" s="100"/>
    </row>
    <row r="303" spans="1:22" ht="18" customHeight="1" x14ac:dyDescent="0.25">
      <c r="A303" s="229"/>
      <c r="B303" s="39"/>
      <c r="C303" s="39"/>
      <c r="D303" s="230"/>
      <c r="E303" s="39"/>
      <c r="F303" s="39"/>
      <c r="G303" s="39"/>
      <c r="H303" s="39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V303" s="100"/>
    </row>
    <row r="304" spans="1:22" ht="18" customHeight="1" x14ac:dyDescent="0.25">
      <c r="A304" s="229" t="s">
        <v>309</v>
      </c>
      <c r="B304" s="39"/>
      <c r="C304" s="39"/>
      <c r="D304" s="230"/>
      <c r="E304" s="39"/>
      <c r="F304" s="39"/>
      <c r="G304" s="39"/>
      <c r="H304" s="39"/>
      <c r="I304" s="231">
        <f>J297+J302</f>
        <v>2422659</v>
      </c>
      <c r="J304" s="232"/>
      <c r="K304" s="231">
        <f>L297+L302</f>
        <v>170312</v>
      </c>
      <c r="L304" s="232"/>
      <c r="M304" s="231">
        <f>N297+N302</f>
        <v>2592971</v>
      </c>
      <c r="N304" s="232"/>
      <c r="O304" s="231">
        <f>P297+P302</f>
        <v>1210312.0043600001</v>
      </c>
      <c r="P304" s="232"/>
      <c r="Q304" s="231">
        <f>R297+R302</f>
        <v>1210386</v>
      </c>
      <c r="R304" s="232"/>
      <c r="S304" s="233">
        <f>Q304/M304</f>
        <v>0.46679503935832678</v>
      </c>
      <c r="T304" s="234"/>
      <c r="V304" s="100"/>
    </row>
    <row r="305" spans="1:22" ht="18" customHeight="1" x14ac:dyDescent="0.25">
      <c r="A305" s="229"/>
      <c r="B305" s="39"/>
      <c r="C305" s="39"/>
      <c r="D305" s="230"/>
      <c r="E305" s="39"/>
      <c r="F305" s="39"/>
      <c r="G305" s="39"/>
      <c r="H305" s="39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V305" s="100"/>
    </row>
    <row r="306" spans="1:22" ht="18" customHeight="1" x14ac:dyDescent="0.25">
      <c r="A306" s="235"/>
      <c r="B306" s="230"/>
      <c r="C306" s="230"/>
      <c r="E306" s="230"/>
      <c r="F306" s="230"/>
      <c r="G306" s="230"/>
      <c r="H306" s="230"/>
      <c r="I306" s="236"/>
      <c r="J306" s="236"/>
      <c r="K306" s="236"/>
      <c r="L306" s="236"/>
      <c r="M306" s="236"/>
      <c r="N306" s="236"/>
      <c r="O306" s="236"/>
      <c r="P306" s="236"/>
      <c r="Q306" s="236"/>
      <c r="R306" s="236"/>
      <c r="S306" s="236"/>
      <c r="T306" s="236"/>
      <c r="V306" s="100"/>
    </row>
    <row r="307" spans="1:22" ht="18" customHeight="1" x14ac:dyDescent="0.2">
      <c r="C307" s="237" t="s">
        <v>310</v>
      </c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V307" s="100"/>
    </row>
    <row r="308" spans="1:22" ht="18" customHeight="1" x14ac:dyDescent="0.2">
      <c r="C308" s="237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V308" s="100"/>
    </row>
    <row r="309" spans="1:22" ht="18" customHeight="1" x14ac:dyDescent="0.25">
      <c r="A309" s="36" t="s">
        <v>311</v>
      </c>
      <c r="B309" s="238"/>
      <c r="C309" s="238"/>
      <c r="D309" s="224"/>
      <c r="E309" s="238"/>
      <c r="F309" s="239"/>
      <c r="G309" s="239"/>
      <c r="H309" s="239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V309" s="100"/>
    </row>
    <row r="310" spans="1:22" ht="18" customHeight="1" x14ac:dyDescent="0.25">
      <c r="A310" s="36"/>
      <c r="B310" s="238"/>
      <c r="C310" s="106" t="s">
        <v>312</v>
      </c>
      <c r="D310" s="224"/>
      <c r="E310" s="238"/>
      <c r="F310" s="239"/>
      <c r="G310" s="239"/>
      <c r="H310" s="239"/>
      <c r="I310" s="107">
        <v>0</v>
      </c>
      <c r="J310" s="113">
        <f>I310</f>
        <v>0</v>
      </c>
      <c r="K310" s="107">
        <f>M310-I310</f>
        <v>0</v>
      </c>
      <c r="L310" s="113">
        <f>K310</f>
        <v>0</v>
      </c>
      <c r="M310" s="107">
        <v>0</v>
      </c>
      <c r="N310" s="113">
        <f>M310</f>
        <v>0</v>
      </c>
      <c r="O310" s="107">
        <v>0</v>
      </c>
      <c r="P310" s="113">
        <f>O310</f>
        <v>0</v>
      </c>
      <c r="Q310" s="107">
        <f>ROUND(O310,0)</f>
        <v>0</v>
      </c>
      <c r="R310" s="113">
        <f>Q310</f>
        <v>0</v>
      </c>
      <c r="S310" s="71" t="e">
        <f>Q310/M310</f>
        <v>#DIV/0!</v>
      </c>
      <c r="T310" s="120" t="e">
        <f>S310</f>
        <v>#DIV/0!</v>
      </c>
      <c r="V310" s="100"/>
    </row>
    <row r="311" spans="1:22" ht="18" customHeight="1" x14ac:dyDescent="0.25">
      <c r="A311" s="36"/>
      <c r="B311" s="238"/>
      <c r="C311" s="130" t="s">
        <v>313</v>
      </c>
      <c r="D311" s="224"/>
      <c r="E311" s="238"/>
      <c r="F311" s="239"/>
      <c r="G311" s="239"/>
      <c r="H311" s="239"/>
      <c r="I311" s="107">
        <v>0</v>
      </c>
      <c r="J311" s="113">
        <f>I311</f>
        <v>0</v>
      </c>
      <c r="K311" s="107">
        <f>M311-I311</f>
        <v>0</v>
      </c>
      <c r="L311" s="113">
        <f>K311</f>
        <v>0</v>
      </c>
      <c r="M311" s="107">
        <v>0</v>
      </c>
      <c r="N311" s="113">
        <f>M311</f>
        <v>0</v>
      </c>
      <c r="O311" s="107">
        <v>0</v>
      </c>
      <c r="P311" s="113">
        <f>O311</f>
        <v>0</v>
      </c>
      <c r="Q311" s="107">
        <f>ROUND(O311,0)</f>
        <v>0</v>
      </c>
      <c r="R311" s="113">
        <f>Q311</f>
        <v>0</v>
      </c>
      <c r="S311" s="71" t="e">
        <f>Q311/M311</f>
        <v>#DIV/0!</v>
      </c>
      <c r="T311" s="120" t="e">
        <f>S311</f>
        <v>#DIV/0!</v>
      </c>
      <c r="V311" s="100"/>
    </row>
    <row r="312" spans="1:22" ht="18" customHeight="1" x14ac:dyDescent="0.25">
      <c r="A312" s="36"/>
      <c r="B312" s="238"/>
      <c r="C312" s="106" t="s">
        <v>314</v>
      </c>
      <c r="D312" s="224"/>
      <c r="E312" s="238"/>
      <c r="F312" s="239"/>
      <c r="G312" s="239"/>
      <c r="H312" s="239"/>
      <c r="I312" s="107">
        <f>SUM([2]eredeti!$FH$10142:$FH$10143)/1000</f>
        <v>0</v>
      </c>
      <c r="J312" s="113">
        <f>I312</f>
        <v>0</v>
      </c>
      <c r="K312" s="107">
        <f>M312-I312</f>
        <v>25589</v>
      </c>
      <c r="L312" s="113">
        <f>K312</f>
        <v>25589</v>
      </c>
      <c r="M312" s="107">
        <f>SUM('[2]VI. módosított'!$FH$10142:$FH$10143)/1000</f>
        <v>25589</v>
      </c>
      <c r="N312" s="113">
        <f>M312</f>
        <v>25589</v>
      </c>
      <c r="O312" s="107">
        <f>SUM('[2]teljesítés 2015.06.30-ig (0714)'!$FH$10142:$FH$10143)/1000</f>
        <v>17000.782999999999</v>
      </c>
      <c r="P312" s="113">
        <f>O312</f>
        <v>17000.782999999999</v>
      </c>
      <c r="Q312" s="107">
        <f>ROUND(O312,0)</f>
        <v>17001</v>
      </c>
      <c r="R312" s="113">
        <f>Q312</f>
        <v>17001</v>
      </c>
      <c r="S312" s="71">
        <f>Q312/M312</f>
        <v>0.66438704130681148</v>
      </c>
      <c r="T312" s="120">
        <f>S312</f>
        <v>0.66438704130681148</v>
      </c>
      <c r="V312" s="100"/>
    </row>
    <row r="313" spans="1:22" ht="18" customHeight="1" x14ac:dyDescent="0.25">
      <c r="A313" s="36"/>
      <c r="B313" s="238"/>
      <c r="C313" s="238"/>
      <c r="D313" s="224"/>
      <c r="E313" s="238"/>
      <c r="F313" s="239"/>
      <c r="G313" s="239"/>
      <c r="H313" s="239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1"/>
      <c r="V313" s="100"/>
    </row>
    <row r="314" spans="1:22" ht="18" customHeight="1" x14ac:dyDescent="0.25">
      <c r="A314" s="202" t="s">
        <v>315</v>
      </c>
      <c r="B314" s="106"/>
      <c r="C314" s="112"/>
      <c r="D314" s="106"/>
      <c r="E314" s="106"/>
      <c r="F314" s="106"/>
      <c r="G314" s="106"/>
      <c r="H314" s="106"/>
      <c r="I314" s="203"/>
      <c r="J314" s="204">
        <f>SUM(J310:J312)</f>
        <v>0</v>
      </c>
      <c r="K314" s="205"/>
      <c r="L314" s="204">
        <f>SUM(L310:L312)</f>
        <v>25589</v>
      </c>
      <c r="M314" s="203"/>
      <c r="N314" s="204">
        <f>SUM(N310:N312)</f>
        <v>25589</v>
      </c>
      <c r="O314" s="203"/>
      <c r="P314" s="204">
        <f>SUM(P310:P312)</f>
        <v>17000.782999999999</v>
      </c>
      <c r="Q314" s="203"/>
      <c r="R314" s="204">
        <f>SUM(R310:R312)</f>
        <v>17001</v>
      </c>
      <c r="S314" s="203"/>
      <c r="T314" s="206">
        <f>R314/N314</f>
        <v>0.66438704130681148</v>
      </c>
      <c r="V314" s="100"/>
    </row>
    <row r="315" spans="1:22" ht="18" customHeight="1" x14ac:dyDescent="0.25">
      <c r="A315" s="36"/>
      <c r="B315" s="238"/>
      <c r="C315" s="238"/>
      <c r="D315" s="224"/>
      <c r="E315" s="238"/>
      <c r="F315" s="239"/>
      <c r="G315" s="239"/>
      <c r="H315" s="239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1"/>
      <c r="V315" s="100"/>
    </row>
    <row r="316" spans="1:22" ht="18" customHeight="1" x14ac:dyDescent="0.25">
      <c r="A316" s="36" t="s">
        <v>316</v>
      </c>
      <c r="B316" s="238"/>
      <c r="C316" s="238"/>
      <c r="D316" s="224"/>
      <c r="E316" s="238"/>
      <c r="F316" s="239"/>
      <c r="G316" s="239"/>
      <c r="H316" s="239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1"/>
      <c r="V316" s="100"/>
    </row>
    <row r="317" spans="1:22" ht="18" customHeight="1" x14ac:dyDescent="0.25">
      <c r="A317" s="36"/>
      <c r="B317" s="238"/>
      <c r="C317" s="130" t="s">
        <v>317</v>
      </c>
      <c r="D317" s="224"/>
      <c r="E317" s="238"/>
      <c r="F317" s="239"/>
      <c r="G317" s="239"/>
      <c r="H317" s="239"/>
      <c r="I317" s="107">
        <v>0</v>
      </c>
      <c r="J317" s="113">
        <f>I317</f>
        <v>0</v>
      </c>
      <c r="K317" s="107">
        <f>M317-I317</f>
        <v>0</v>
      </c>
      <c r="L317" s="113">
        <f>K317</f>
        <v>0</v>
      </c>
      <c r="M317" s="107">
        <v>0</v>
      </c>
      <c r="N317" s="113">
        <f>M317</f>
        <v>0</v>
      </c>
      <c r="O317" s="107">
        <v>0</v>
      </c>
      <c r="P317" s="113">
        <f>O317</f>
        <v>0</v>
      </c>
      <c r="Q317" s="107">
        <f>ROUND(O317,0)</f>
        <v>0</v>
      </c>
      <c r="R317" s="113">
        <f>Q317</f>
        <v>0</v>
      </c>
      <c r="S317" s="71" t="e">
        <f>Q317/M317</f>
        <v>#DIV/0!</v>
      </c>
      <c r="T317" s="120" t="e">
        <f>S317</f>
        <v>#DIV/0!</v>
      </c>
      <c r="V317" s="100"/>
    </row>
    <row r="318" spans="1:22" ht="18" customHeight="1" x14ac:dyDescent="0.25">
      <c r="A318" s="36"/>
      <c r="B318" s="238"/>
      <c r="C318" s="130" t="s">
        <v>318</v>
      </c>
      <c r="D318" s="224"/>
      <c r="E318" s="238"/>
      <c r="F318" s="239"/>
      <c r="G318" s="239"/>
      <c r="H318" s="239"/>
      <c r="I318" s="107">
        <v>0</v>
      </c>
      <c r="J318" s="113">
        <f>I318</f>
        <v>0</v>
      </c>
      <c r="K318" s="107">
        <f>M318-I318</f>
        <v>0</v>
      </c>
      <c r="L318" s="113">
        <f>K318</f>
        <v>0</v>
      </c>
      <c r="M318" s="107">
        <v>0</v>
      </c>
      <c r="N318" s="113">
        <f>M318</f>
        <v>0</v>
      </c>
      <c r="O318" s="107">
        <v>0</v>
      </c>
      <c r="P318" s="113">
        <f>O318</f>
        <v>0</v>
      </c>
      <c r="Q318" s="107">
        <f>ROUND(O318,0)</f>
        <v>0</v>
      </c>
      <c r="R318" s="113">
        <f>Q318</f>
        <v>0</v>
      </c>
      <c r="S318" s="71" t="e">
        <f>Q318/M318</f>
        <v>#DIV/0!</v>
      </c>
      <c r="T318" s="120" t="e">
        <f>S318</f>
        <v>#DIV/0!</v>
      </c>
      <c r="V318" s="100"/>
    </row>
    <row r="319" spans="1:22" ht="18" customHeight="1" x14ac:dyDescent="0.25">
      <c r="A319" s="36"/>
      <c r="B319" s="238"/>
      <c r="C319" s="106" t="s">
        <v>319</v>
      </c>
      <c r="D319" s="224"/>
      <c r="E319" s="238"/>
      <c r="F319" s="239"/>
      <c r="G319" s="239"/>
      <c r="H319" s="239"/>
      <c r="I319" s="107">
        <f>SUM([2]eredeti!$FH$10144/1000)</f>
        <v>0</v>
      </c>
      <c r="J319" s="113">
        <f>I319</f>
        <v>0</v>
      </c>
      <c r="K319" s="107">
        <f>M319-I319</f>
        <v>551</v>
      </c>
      <c r="L319" s="113">
        <f>K319</f>
        <v>551</v>
      </c>
      <c r="M319" s="107">
        <f>SUM('[2]VI. módosított'!$FH$10144/1000)</f>
        <v>551</v>
      </c>
      <c r="N319" s="113">
        <f>M319</f>
        <v>551</v>
      </c>
      <c r="O319" s="107">
        <f>SUM('[2]teljesítés 2015.06.30-ig (0714)'!$FH$10144/1000)</f>
        <v>457.59899999999999</v>
      </c>
      <c r="P319" s="113">
        <f>O319</f>
        <v>457.59899999999999</v>
      </c>
      <c r="Q319" s="107">
        <f>ROUND(O319,0)-1</f>
        <v>457</v>
      </c>
      <c r="R319" s="113">
        <f>Q319</f>
        <v>457</v>
      </c>
      <c r="S319" s="71">
        <f>Q319/M319</f>
        <v>0.8294010889292196</v>
      </c>
      <c r="T319" s="120">
        <f>S319</f>
        <v>0.8294010889292196</v>
      </c>
      <c r="V319" s="100"/>
    </row>
    <row r="320" spans="1:22" ht="18" customHeight="1" x14ac:dyDescent="0.25">
      <c r="A320" s="36"/>
      <c r="B320" s="238"/>
      <c r="C320" s="238"/>
      <c r="D320" s="224"/>
      <c r="E320" s="238"/>
      <c r="F320" s="239"/>
      <c r="G320" s="239"/>
      <c r="H320" s="239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1"/>
      <c r="V320" s="100"/>
    </row>
    <row r="321" spans="1:22" ht="18" customHeight="1" x14ac:dyDescent="0.25">
      <c r="A321" s="202" t="s">
        <v>320</v>
      </c>
      <c r="B321" s="106"/>
      <c r="C321" s="112"/>
      <c r="D321" s="106"/>
      <c r="E321" s="106"/>
      <c r="F321" s="106"/>
      <c r="G321" s="106"/>
      <c r="H321" s="106"/>
      <c r="I321" s="203"/>
      <c r="J321" s="204">
        <f>SUM(J317:J319)</f>
        <v>0</v>
      </c>
      <c r="K321" s="205"/>
      <c r="L321" s="204">
        <f>SUM(L317:L319)</f>
        <v>551</v>
      </c>
      <c r="M321" s="203"/>
      <c r="N321" s="204">
        <f>SUM(N317:N319)</f>
        <v>551</v>
      </c>
      <c r="O321" s="203"/>
      <c r="P321" s="204">
        <f>SUM(P317:P319)</f>
        <v>457.59899999999999</v>
      </c>
      <c r="Q321" s="203"/>
      <c r="R321" s="204">
        <f>SUM(R317:R319)</f>
        <v>457</v>
      </c>
      <c r="S321" s="203"/>
      <c r="T321" s="206">
        <f>R321/N321</f>
        <v>0.8294010889292196</v>
      </c>
      <c r="V321" s="100"/>
    </row>
    <row r="322" spans="1:22" ht="18" customHeight="1" x14ac:dyDescent="0.25">
      <c r="A322" s="36"/>
      <c r="B322" s="238"/>
      <c r="C322" s="238"/>
      <c r="D322" s="224"/>
      <c r="E322" s="238"/>
      <c r="F322" s="239"/>
      <c r="G322" s="239"/>
      <c r="H322" s="239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1"/>
      <c r="V322" s="100"/>
    </row>
    <row r="323" spans="1:22" ht="18" customHeight="1" x14ac:dyDescent="0.25">
      <c r="A323" s="36" t="s">
        <v>321</v>
      </c>
      <c r="B323" s="238"/>
      <c r="C323" s="238"/>
      <c r="D323" s="224"/>
      <c r="E323" s="238"/>
      <c r="F323" s="239"/>
      <c r="G323" s="239"/>
      <c r="H323" s="239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1"/>
      <c r="V323" s="100"/>
    </row>
    <row r="324" spans="1:22" ht="18" customHeight="1" x14ac:dyDescent="0.25">
      <c r="A324" s="36"/>
      <c r="B324" s="238"/>
      <c r="C324" s="112" t="s">
        <v>322</v>
      </c>
      <c r="D324" s="224"/>
      <c r="E324" s="238"/>
      <c r="F324" s="239"/>
      <c r="G324" s="239"/>
      <c r="H324" s="239"/>
      <c r="I324" s="182"/>
      <c r="J324" s="113">
        <f>SUM(I325:I330)</f>
        <v>0</v>
      </c>
      <c r="K324" s="174"/>
      <c r="L324" s="113">
        <f>SUM(K325:K330)</f>
        <v>0</v>
      </c>
      <c r="M324" s="174"/>
      <c r="N324" s="113">
        <f>SUM(M325:M330)</f>
        <v>0</v>
      </c>
      <c r="O324" s="174"/>
      <c r="P324" s="113">
        <f>SUM(O325:O330)</f>
        <v>0</v>
      </c>
      <c r="Q324" s="174"/>
      <c r="R324" s="113">
        <f>SUM(Q325:Q330)</f>
        <v>0</v>
      </c>
      <c r="S324" s="108"/>
      <c r="T324" s="120" t="e">
        <f>R324/N324</f>
        <v>#DIV/0!</v>
      </c>
      <c r="V324" s="100"/>
    </row>
    <row r="325" spans="1:22" ht="18" customHeight="1" x14ac:dyDescent="0.25">
      <c r="A325" s="36"/>
      <c r="B325" s="238"/>
      <c r="C325" s="112"/>
      <c r="D325" s="103" t="s">
        <v>323</v>
      </c>
      <c r="E325" s="238"/>
      <c r="F325" s="239"/>
      <c r="G325" s="239"/>
      <c r="H325" s="239"/>
      <c r="I325" s="107">
        <v>0</v>
      </c>
      <c r="J325" s="240"/>
      <c r="K325" s="107">
        <f t="shared" ref="K325:K330" si="39">M325-I325</f>
        <v>0</v>
      </c>
      <c r="L325" s="240"/>
      <c r="M325" s="107">
        <v>0</v>
      </c>
      <c r="N325" s="240"/>
      <c r="O325" s="107">
        <v>0</v>
      </c>
      <c r="P325" s="240"/>
      <c r="Q325" s="107">
        <f t="shared" ref="Q325:Q330" si="40">ROUND(O325,0)</f>
        <v>0</v>
      </c>
      <c r="R325" s="240"/>
      <c r="S325" s="71" t="e">
        <f t="shared" ref="S325:S330" si="41">Q325/M325</f>
        <v>#DIV/0!</v>
      </c>
      <c r="T325" s="241"/>
      <c r="V325" s="100"/>
    </row>
    <row r="326" spans="1:22" ht="18" customHeight="1" x14ac:dyDescent="0.25">
      <c r="A326" s="36"/>
      <c r="B326" s="238"/>
      <c r="C326" s="112"/>
      <c r="D326" s="103" t="s">
        <v>324</v>
      </c>
      <c r="E326" s="238"/>
      <c r="F326" s="239"/>
      <c r="G326" s="239"/>
      <c r="H326" s="239"/>
      <c r="I326" s="107">
        <v>0</v>
      </c>
      <c r="J326" s="240"/>
      <c r="K326" s="107">
        <f t="shared" si="39"/>
        <v>0</v>
      </c>
      <c r="L326" s="240"/>
      <c r="M326" s="107">
        <v>0</v>
      </c>
      <c r="N326" s="240"/>
      <c r="O326" s="107">
        <v>0</v>
      </c>
      <c r="P326" s="240"/>
      <c r="Q326" s="107">
        <f t="shared" si="40"/>
        <v>0</v>
      </c>
      <c r="R326" s="240"/>
      <c r="S326" s="71" t="e">
        <f t="shared" si="41"/>
        <v>#DIV/0!</v>
      </c>
      <c r="T326" s="241"/>
      <c r="V326" s="100"/>
    </row>
    <row r="327" spans="1:22" ht="18" customHeight="1" x14ac:dyDescent="0.25">
      <c r="A327" s="36"/>
      <c r="B327" s="238"/>
      <c r="C327" s="112"/>
      <c r="D327" s="103" t="s">
        <v>325</v>
      </c>
      <c r="E327" s="238"/>
      <c r="F327" s="239"/>
      <c r="G327" s="239"/>
      <c r="H327" s="239"/>
      <c r="I327" s="107">
        <v>0</v>
      </c>
      <c r="J327" s="240"/>
      <c r="K327" s="107">
        <f t="shared" si="39"/>
        <v>0</v>
      </c>
      <c r="L327" s="240"/>
      <c r="M327" s="107">
        <v>0</v>
      </c>
      <c r="N327" s="240"/>
      <c r="O327" s="107">
        <v>0</v>
      </c>
      <c r="P327" s="240"/>
      <c r="Q327" s="107">
        <f t="shared" si="40"/>
        <v>0</v>
      </c>
      <c r="R327" s="240"/>
      <c r="S327" s="71" t="e">
        <f t="shared" si="41"/>
        <v>#DIV/0!</v>
      </c>
      <c r="T327" s="241"/>
      <c r="V327" s="100"/>
    </row>
    <row r="328" spans="1:22" ht="18" customHeight="1" x14ac:dyDescent="0.25">
      <c r="A328" s="36"/>
      <c r="B328" s="238"/>
      <c r="C328" s="112"/>
      <c r="D328" s="103" t="s">
        <v>326</v>
      </c>
      <c r="E328" s="238"/>
      <c r="F328" s="239"/>
      <c r="G328" s="239"/>
      <c r="H328" s="239"/>
      <c r="I328" s="107">
        <v>0</v>
      </c>
      <c r="J328" s="240"/>
      <c r="K328" s="107">
        <f t="shared" si="39"/>
        <v>0</v>
      </c>
      <c r="L328" s="240"/>
      <c r="M328" s="107">
        <v>0</v>
      </c>
      <c r="N328" s="240"/>
      <c r="O328" s="107">
        <v>0</v>
      </c>
      <c r="P328" s="240"/>
      <c r="Q328" s="107">
        <f t="shared" si="40"/>
        <v>0</v>
      </c>
      <c r="R328" s="240"/>
      <c r="S328" s="71" t="e">
        <f t="shared" si="41"/>
        <v>#DIV/0!</v>
      </c>
      <c r="T328" s="241"/>
      <c r="V328" s="100"/>
    </row>
    <row r="329" spans="1:22" ht="18" customHeight="1" x14ac:dyDescent="0.25">
      <c r="A329" s="36"/>
      <c r="B329" s="238"/>
      <c r="C329" s="112"/>
      <c r="D329" s="103" t="s">
        <v>327</v>
      </c>
      <c r="E329" s="238"/>
      <c r="F329" s="239"/>
      <c r="G329" s="239"/>
      <c r="H329" s="239"/>
      <c r="I329" s="107">
        <v>0</v>
      </c>
      <c r="J329" s="240"/>
      <c r="K329" s="107">
        <f t="shared" si="39"/>
        <v>0</v>
      </c>
      <c r="L329" s="240"/>
      <c r="M329" s="107">
        <v>0</v>
      </c>
      <c r="N329" s="240"/>
      <c r="O329" s="107">
        <v>0</v>
      </c>
      <c r="P329" s="240"/>
      <c r="Q329" s="107">
        <f t="shared" si="40"/>
        <v>0</v>
      </c>
      <c r="R329" s="240"/>
      <c r="S329" s="71" t="e">
        <f t="shared" si="41"/>
        <v>#DIV/0!</v>
      </c>
      <c r="T329" s="241"/>
      <c r="V329" s="100"/>
    </row>
    <row r="330" spans="1:22" ht="18" customHeight="1" x14ac:dyDescent="0.25">
      <c r="A330" s="36"/>
      <c r="B330" s="238"/>
      <c r="C330" s="112"/>
      <c r="D330" s="103" t="s">
        <v>328</v>
      </c>
      <c r="E330" s="238"/>
      <c r="F330" s="239"/>
      <c r="G330" s="239"/>
      <c r="H330" s="239"/>
      <c r="I330" s="107">
        <v>0</v>
      </c>
      <c r="J330" s="240"/>
      <c r="K330" s="107">
        <f t="shared" si="39"/>
        <v>0</v>
      </c>
      <c r="L330" s="240"/>
      <c r="M330" s="107">
        <v>0</v>
      </c>
      <c r="N330" s="240"/>
      <c r="O330" s="107">
        <v>0</v>
      </c>
      <c r="P330" s="240"/>
      <c r="Q330" s="107">
        <f t="shared" si="40"/>
        <v>0</v>
      </c>
      <c r="R330" s="240"/>
      <c r="S330" s="71" t="e">
        <f t="shared" si="41"/>
        <v>#DIV/0!</v>
      </c>
      <c r="T330" s="241"/>
      <c r="V330" s="100"/>
    </row>
    <row r="331" spans="1:22" ht="18" customHeight="1" x14ac:dyDescent="0.25">
      <c r="A331" s="36"/>
      <c r="B331" s="238"/>
      <c r="C331" s="238"/>
      <c r="D331" s="224"/>
      <c r="E331" s="238"/>
      <c r="F331" s="239"/>
      <c r="G331" s="239"/>
      <c r="H331" s="239"/>
      <c r="I331" s="240"/>
      <c r="J331" s="240"/>
      <c r="K331" s="242"/>
      <c r="L331" s="240"/>
      <c r="M331" s="242"/>
      <c r="N331" s="240"/>
      <c r="O331" s="242"/>
      <c r="P331" s="240"/>
      <c r="Q331" s="242"/>
      <c r="R331" s="240"/>
      <c r="S331" s="242"/>
      <c r="T331" s="241"/>
      <c r="V331" s="100"/>
    </row>
    <row r="332" spans="1:22" ht="18" customHeight="1" x14ac:dyDescent="0.25">
      <c r="A332" s="202" t="s">
        <v>329</v>
      </c>
      <c r="B332" s="106"/>
      <c r="C332" s="112"/>
      <c r="D332" s="106"/>
      <c r="E332" s="106"/>
      <c r="F332" s="106"/>
      <c r="G332" s="106"/>
      <c r="H332" s="106"/>
      <c r="I332" s="203"/>
      <c r="J332" s="204">
        <f>SUM(I324)</f>
        <v>0</v>
      </c>
      <c r="K332" s="205"/>
      <c r="L332" s="204">
        <f>SUM(K324)</f>
        <v>0</v>
      </c>
      <c r="M332" s="203"/>
      <c r="N332" s="204">
        <f>SUM(M324)</f>
        <v>0</v>
      </c>
      <c r="O332" s="203"/>
      <c r="P332" s="204">
        <f>SUM(O324)</f>
        <v>0</v>
      </c>
      <c r="Q332" s="203"/>
      <c r="R332" s="204">
        <f>SUM(Q324)</f>
        <v>0</v>
      </c>
      <c r="S332" s="203"/>
      <c r="T332" s="206" t="e">
        <f>R332/N332</f>
        <v>#DIV/0!</v>
      </c>
      <c r="V332" s="100"/>
    </row>
    <row r="333" spans="1:22" ht="18" customHeight="1" x14ac:dyDescent="0.25">
      <c r="A333" s="36"/>
      <c r="B333" s="238"/>
      <c r="C333" s="238"/>
      <c r="D333" s="224"/>
      <c r="E333" s="238"/>
      <c r="F333" s="239"/>
      <c r="G333" s="239"/>
      <c r="H333" s="239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1"/>
      <c r="V333" s="100"/>
    </row>
    <row r="334" spans="1:22" ht="18" customHeight="1" x14ac:dyDescent="0.25">
      <c r="A334" s="36" t="s">
        <v>330</v>
      </c>
      <c r="B334" s="238"/>
      <c r="C334" s="238"/>
      <c r="D334" s="224"/>
      <c r="E334" s="238"/>
      <c r="F334" s="239"/>
      <c r="G334" s="239"/>
      <c r="H334" s="239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1"/>
      <c r="V334" s="100"/>
    </row>
    <row r="335" spans="1:22" ht="18" customHeight="1" x14ac:dyDescent="0.25">
      <c r="A335" s="36"/>
      <c r="B335" s="238"/>
      <c r="C335" s="106" t="s">
        <v>331</v>
      </c>
      <c r="D335" s="224"/>
      <c r="E335" s="238"/>
      <c r="F335" s="239"/>
      <c r="G335" s="239"/>
      <c r="H335" s="239"/>
      <c r="I335" s="182"/>
      <c r="J335" s="113">
        <f>SUM(I336:I339)</f>
        <v>0</v>
      </c>
      <c r="K335" s="174"/>
      <c r="L335" s="113">
        <f>SUM(K336:K339)</f>
        <v>0</v>
      </c>
      <c r="M335" s="174"/>
      <c r="N335" s="113">
        <f>SUM(M336:M339)</f>
        <v>0</v>
      </c>
      <c r="O335" s="174"/>
      <c r="P335" s="113">
        <f>SUM(O336:O339)</f>
        <v>0</v>
      </c>
      <c r="Q335" s="174"/>
      <c r="R335" s="113">
        <f>SUM(Q336:Q339)</f>
        <v>0</v>
      </c>
      <c r="S335" s="108"/>
      <c r="T335" s="120" t="e">
        <f>R335/N335</f>
        <v>#DIV/0!</v>
      </c>
      <c r="V335" s="100"/>
    </row>
    <row r="336" spans="1:22" ht="18" customHeight="1" x14ac:dyDescent="0.25">
      <c r="A336" s="36"/>
      <c r="B336" s="238"/>
      <c r="C336" s="106"/>
      <c r="D336" s="243" t="s">
        <v>332</v>
      </c>
      <c r="E336" s="244"/>
      <c r="F336" s="244"/>
      <c r="G336" s="244"/>
      <c r="H336" s="239"/>
      <c r="I336" s="107">
        <f>[2]eredeti!$FH$10145/1000</f>
        <v>0</v>
      </c>
      <c r="J336" s="240"/>
      <c r="K336" s="107">
        <f>M336-I336</f>
        <v>0</v>
      </c>
      <c r="L336" s="240"/>
      <c r="M336" s="107">
        <f>'[2]VI. módosított'!$FH$10145/1000</f>
        <v>0</v>
      </c>
      <c r="N336" s="240"/>
      <c r="O336" s="107">
        <f>'[2]teljesítés 2015.06.30-ig (0714)'!$FH$10145/1000</f>
        <v>0</v>
      </c>
      <c r="P336" s="240"/>
      <c r="Q336" s="107">
        <f>ROUND(O336,0)</f>
        <v>0</v>
      </c>
      <c r="R336" s="240"/>
      <c r="S336" s="71" t="e">
        <f>Q336/M336</f>
        <v>#DIV/0!</v>
      </c>
      <c r="T336" s="241"/>
      <c r="V336" s="100"/>
    </row>
    <row r="337" spans="1:22" ht="18" customHeight="1" x14ac:dyDescent="0.25">
      <c r="A337" s="36"/>
      <c r="B337" s="238"/>
      <c r="C337" s="106"/>
      <c r="D337" s="243" t="s">
        <v>333</v>
      </c>
      <c r="E337" s="244"/>
      <c r="F337" s="244"/>
      <c r="G337" s="244"/>
      <c r="H337" s="245"/>
      <c r="I337" s="107">
        <v>0</v>
      </c>
      <c r="J337" s="240"/>
      <c r="K337" s="107">
        <f>M337-I337</f>
        <v>0</v>
      </c>
      <c r="L337" s="240"/>
      <c r="M337" s="107">
        <v>0</v>
      </c>
      <c r="N337" s="240"/>
      <c r="O337" s="107">
        <v>0</v>
      </c>
      <c r="P337" s="240"/>
      <c r="Q337" s="107">
        <f>ROUND(O337,0)</f>
        <v>0</v>
      </c>
      <c r="R337" s="240"/>
      <c r="S337" s="71" t="e">
        <f>Q337/M337</f>
        <v>#DIV/0!</v>
      </c>
      <c r="T337" s="241"/>
      <c r="V337" s="100"/>
    </row>
    <row r="338" spans="1:22" ht="18" customHeight="1" x14ac:dyDescent="0.25">
      <c r="A338" s="36"/>
      <c r="B338" s="238"/>
      <c r="C338" s="106"/>
      <c r="D338" s="243" t="s">
        <v>334</v>
      </c>
      <c r="E338" s="244"/>
      <c r="F338" s="244"/>
      <c r="G338" s="244"/>
      <c r="H338" s="245"/>
      <c r="I338" s="107">
        <v>0</v>
      </c>
      <c r="J338" s="240"/>
      <c r="K338" s="107">
        <f>M338-I338</f>
        <v>0</v>
      </c>
      <c r="L338" s="240"/>
      <c r="M338" s="107">
        <v>0</v>
      </c>
      <c r="N338" s="240"/>
      <c r="O338" s="107">
        <v>0</v>
      </c>
      <c r="P338" s="240"/>
      <c r="Q338" s="107">
        <f>ROUND(O338,0)</f>
        <v>0</v>
      </c>
      <c r="R338" s="240"/>
      <c r="S338" s="71" t="e">
        <f>Q338/M338</f>
        <v>#DIV/0!</v>
      </c>
      <c r="T338" s="241"/>
      <c r="V338" s="100"/>
    </row>
    <row r="339" spans="1:22" ht="18" customHeight="1" x14ac:dyDescent="0.25">
      <c r="A339" s="36"/>
      <c r="B339" s="238"/>
      <c r="C339" s="106"/>
      <c r="D339" s="243" t="s">
        <v>335</v>
      </c>
      <c r="E339" s="244"/>
      <c r="F339" s="244"/>
      <c r="G339" s="244"/>
      <c r="H339" s="245"/>
      <c r="I339" s="107">
        <v>0</v>
      </c>
      <c r="J339" s="240"/>
      <c r="K339" s="107">
        <f>M339-I339</f>
        <v>0</v>
      </c>
      <c r="L339" s="240"/>
      <c r="M339" s="107">
        <v>0</v>
      </c>
      <c r="N339" s="240"/>
      <c r="O339" s="107">
        <v>0</v>
      </c>
      <c r="P339" s="240"/>
      <c r="Q339" s="107">
        <f>ROUND(O339,0)</f>
        <v>0</v>
      </c>
      <c r="R339" s="240"/>
      <c r="S339" s="71" t="e">
        <f>Q339/M339</f>
        <v>#DIV/0!</v>
      </c>
      <c r="T339" s="241"/>
      <c r="V339" s="100"/>
    </row>
    <row r="340" spans="1:22" ht="18" customHeight="1" x14ac:dyDescent="0.25">
      <c r="A340" s="36"/>
      <c r="B340" s="238"/>
      <c r="C340" s="106" t="s">
        <v>336</v>
      </c>
      <c r="D340" s="224"/>
      <c r="E340" s="238"/>
      <c r="F340" s="239"/>
      <c r="G340" s="239"/>
      <c r="H340" s="239"/>
      <c r="I340" s="156"/>
      <c r="J340" s="113">
        <f>SUM(I341:I345)</f>
        <v>80931</v>
      </c>
      <c r="K340" s="156"/>
      <c r="L340" s="113">
        <f>SUM(K341:K345)</f>
        <v>-79</v>
      </c>
      <c r="M340" s="156"/>
      <c r="N340" s="113">
        <f>SUM(M341:M345)</f>
        <v>80852</v>
      </c>
      <c r="O340" s="156"/>
      <c r="P340" s="113">
        <f>SUM(O341:O345)</f>
        <v>45371.788520000002</v>
      </c>
      <c r="Q340" s="156"/>
      <c r="R340" s="113">
        <f>SUM(Q341:Q345)</f>
        <v>45372</v>
      </c>
      <c r="S340" s="156"/>
      <c r="T340" s="120">
        <f>R340/N340</f>
        <v>0.56117350220155349</v>
      </c>
      <c r="V340" s="100"/>
    </row>
    <row r="341" spans="1:22" ht="18" customHeight="1" x14ac:dyDescent="0.25">
      <c r="A341" s="36"/>
      <c r="B341" s="238"/>
      <c r="C341" s="106"/>
      <c r="D341" s="243" t="s">
        <v>337</v>
      </c>
      <c r="E341" s="244"/>
      <c r="F341" s="244"/>
      <c r="G341" s="244"/>
      <c r="H341" s="245"/>
      <c r="I341" s="107">
        <f>[2]eredeti!$FH$10149/1000+16036</f>
        <v>16036</v>
      </c>
      <c r="J341" s="240"/>
      <c r="K341" s="107">
        <f>M341-I341</f>
        <v>0</v>
      </c>
      <c r="L341" s="240"/>
      <c r="M341" s="107">
        <f>'[2]VI. módosított'!$FH$10149/1000+16036</f>
        <v>16036</v>
      </c>
      <c r="N341" s="240"/>
      <c r="O341" s="107">
        <f>'[2]teljesítés 2015.06.30-ig (0714)'!$FH$10149/1000+8020-40</f>
        <v>8019.6018100000001</v>
      </c>
      <c r="P341" s="240"/>
      <c r="Q341" s="107">
        <f>ROUND(O341,0)</f>
        <v>8020</v>
      </c>
      <c r="R341" s="240"/>
      <c r="S341" s="71">
        <f>Q341/M341</f>
        <v>0.50012471938139191</v>
      </c>
      <c r="T341" s="240"/>
      <c r="V341" s="100"/>
    </row>
    <row r="342" spans="1:22" ht="18" customHeight="1" x14ac:dyDescent="0.25">
      <c r="A342" s="36"/>
      <c r="B342" s="238"/>
      <c r="C342" s="106"/>
      <c r="D342" s="246" t="s">
        <v>338</v>
      </c>
      <c r="E342" s="247"/>
      <c r="F342" s="247"/>
      <c r="G342" s="247"/>
      <c r="H342" s="248"/>
      <c r="I342" s="107">
        <f>(SUM([2]eredeti!$FH$10147:$FH$10148)+SUM([2]eredeti!$FH$10150:$FH$10152))/1000-16036</f>
        <v>3827</v>
      </c>
      <c r="J342" s="240"/>
      <c r="K342" s="107">
        <f>M342-I342</f>
        <v>0</v>
      </c>
      <c r="L342" s="240"/>
      <c r="M342" s="107">
        <f>(SUM('[2]VI. módosított'!$FH$10147:$FH$10148)+SUM('[2]VI. módosított'!$FH$10150:$FH$10152))/1000-16036</f>
        <v>3827</v>
      </c>
      <c r="N342" s="240"/>
      <c r="O342" s="107">
        <f>(SUM('[2]teljesítés 2015.06.30-ig (0714)'!$FH$10147:$FH$10148)+SUM('[2]teljesítés 2015.06.30-ig (0714)'!$FH$10150:$FH$10152))/1000-8020</f>
        <v>2687.7417100000002</v>
      </c>
      <c r="P342" s="240"/>
      <c r="Q342" s="107">
        <f>ROUND(O342,0)</f>
        <v>2688</v>
      </c>
      <c r="R342" s="240"/>
      <c r="S342" s="71">
        <f>Q342/M342</f>
        <v>0.70237784165142414</v>
      </c>
      <c r="T342" s="240"/>
      <c r="V342" s="100"/>
    </row>
    <row r="343" spans="1:22" ht="18" customHeight="1" x14ac:dyDescent="0.25">
      <c r="A343" s="36"/>
      <c r="B343" s="238"/>
      <c r="C343" s="106"/>
      <c r="D343" s="243" t="s">
        <v>339</v>
      </c>
      <c r="E343" s="244"/>
      <c r="F343" s="244"/>
      <c r="G343" s="244"/>
      <c r="H343" s="245"/>
      <c r="I343" s="107">
        <f>[2]eredeti!$FH$10153/1000</f>
        <v>61068</v>
      </c>
      <c r="J343" s="240"/>
      <c r="K343" s="107">
        <f>M343-I343</f>
        <v>-79</v>
      </c>
      <c r="L343" s="240"/>
      <c r="M343" s="107">
        <f>'[2]VI. módosított'!$FH$10153/1000</f>
        <v>60989</v>
      </c>
      <c r="N343" s="240"/>
      <c r="O343" s="107">
        <f>'[2]teljesítés 2015.06.30-ig (0714)'!$FH$10153/1000</f>
        <v>34624.445</v>
      </c>
      <c r="P343" s="240"/>
      <c r="Q343" s="107">
        <f>ROUND(O343,0)</f>
        <v>34624</v>
      </c>
      <c r="R343" s="240"/>
      <c r="S343" s="71">
        <f>Q343/M343</f>
        <v>0.56770893111872633</v>
      </c>
      <c r="T343" s="240"/>
      <c r="V343" s="100"/>
    </row>
    <row r="344" spans="1:22" ht="18" customHeight="1" x14ac:dyDescent="0.25">
      <c r="A344" s="36"/>
      <c r="B344" s="238"/>
      <c r="C344" s="106"/>
      <c r="D344" s="243" t="s">
        <v>340</v>
      </c>
      <c r="E344" s="244"/>
      <c r="F344" s="244"/>
      <c r="G344" s="244"/>
      <c r="H344" s="245"/>
      <c r="I344" s="107">
        <v>0</v>
      </c>
      <c r="J344" s="240"/>
      <c r="K344" s="107">
        <f>M344-I344</f>
        <v>0</v>
      </c>
      <c r="L344" s="240"/>
      <c r="M344" s="107">
        <v>0</v>
      </c>
      <c r="N344" s="240"/>
      <c r="O344" s="107">
        <v>0</v>
      </c>
      <c r="P344" s="240"/>
      <c r="Q344" s="107">
        <f>ROUND(O344,0)</f>
        <v>0</v>
      </c>
      <c r="R344" s="240"/>
      <c r="S344" s="71" t="e">
        <f>Q344/M344</f>
        <v>#DIV/0!</v>
      </c>
      <c r="T344" s="240"/>
      <c r="V344" s="100"/>
    </row>
    <row r="345" spans="1:22" ht="18" customHeight="1" x14ac:dyDescent="0.25">
      <c r="A345" s="36"/>
      <c r="B345" s="238"/>
      <c r="C345" s="106"/>
      <c r="D345" s="243" t="s">
        <v>341</v>
      </c>
      <c r="E345" s="244"/>
      <c r="F345" s="244"/>
      <c r="G345" s="244"/>
      <c r="H345" s="245"/>
      <c r="I345" s="107">
        <f>SUM([2]eredeti!$FH$10154:$FH$10160)/1000</f>
        <v>0</v>
      </c>
      <c r="J345" s="240"/>
      <c r="K345" s="107">
        <f>M345-I345</f>
        <v>0</v>
      </c>
      <c r="L345" s="240"/>
      <c r="M345" s="107">
        <f>SUM('[2]VI. módosított'!$FH$10154:$FH$10160)/1000</f>
        <v>0</v>
      </c>
      <c r="N345" s="240"/>
      <c r="O345" s="107">
        <f>SUM('[2]teljesítés 2015.06.30-ig (0714)'!$FH$10154:$FH$10160)/1000+40</f>
        <v>40</v>
      </c>
      <c r="P345" s="240"/>
      <c r="Q345" s="107">
        <f>ROUND(O345,0)</f>
        <v>40</v>
      </c>
      <c r="R345" s="240"/>
      <c r="S345" s="71" t="e">
        <f>Q345/M345</f>
        <v>#DIV/0!</v>
      </c>
      <c r="T345" s="240"/>
      <c r="V345" s="100"/>
    </row>
    <row r="346" spans="1:22" ht="18" customHeight="1" x14ac:dyDescent="0.25">
      <c r="A346" s="36"/>
      <c r="B346" s="238"/>
      <c r="C346" s="106" t="s">
        <v>342</v>
      </c>
      <c r="D346" s="224"/>
      <c r="E346" s="238"/>
      <c r="F346" s="239"/>
      <c r="G346" s="239"/>
      <c r="H346" s="239"/>
      <c r="I346" s="156"/>
      <c r="J346" s="113">
        <f>SUM(I347:I348)</f>
        <v>14391</v>
      </c>
      <c r="K346" s="156"/>
      <c r="L346" s="113">
        <f>SUM(K347:K348)</f>
        <v>0</v>
      </c>
      <c r="M346" s="156"/>
      <c r="N346" s="113">
        <f>SUM(M347:M348)</f>
        <v>14391</v>
      </c>
      <c r="O346" s="156"/>
      <c r="P346" s="113">
        <f>SUM(O347:O348)</f>
        <v>8949.7900000000009</v>
      </c>
      <c r="Q346" s="156"/>
      <c r="R346" s="113">
        <f>SUM(Q347:Q348)</f>
        <v>8950</v>
      </c>
      <c r="S346" s="156"/>
      <c r="T346" s="120">
        <f>R346/N346</f>
        <v>0.62191647557501217</v>
      </c>
      <c r="V346" s="100"/>
    </row>
    <row r="347" spans="1:22" ht="18" customHeight="1" x14ac:dyDescent="0.25">
      <c r="A347" s="36"/>
      <c r="B347" s="238"/>
      <c r="C347" s="106"/>
      <c r="D347" s="243" t="s">
        <v>343</v>
      </c>
      <c r="E347" s="244"/>
      <c r="F347" s="244"/>
      <c r="G347" s="244"/>
      <c r="H347" s="245"/>
      <c r="I347" s="107">
        <v>0</v>
      </c>
      <c r="J347" s="240"/>
      <c r="K347" s="107">
        <f>M347-I347</f>
        <v>159</v>
      </c>
      <c r="L347" s="240"/>
      <c r="M347" s="107">
        <v>159</v>
      </c>
      <c r="N347" s="240"/>
      <c r="O347" s="107">
        <v>0</v>
      </c>
      <c r="P347" s="240"/>
      <c r="Q347" s="107">
        <f>ROUND(O347,0)</f>
        <v>0</v>
      </c>
      <c r="R347" s="240"/>
      <c r="S347" s="71">
        <f>Q347/M347</f>
        <v>0</v>
      </c>
      <c r="T347" s="240"/>
      <c r="V347" s="100"/>
    </row>
    <row r="348" spans="1:22" ht="18" customHeight="1" x14ac:dyDescent="0.25">
      <c r="A348" s="36"/>
      <c r="B348" s="238"/>
      <c r="C348" s="106"/>
      <c r="D348" s="243" t="s">
        <v>344</v>
      </c>
      <c r="E348" s="244"/>
      <c r="F348" s="244"/>
      <c r="G348" s="244"/>
      <c r="H348" s="245"/>
      <c r="I348" s="107">
        <f>[2]eredeti!$FH$10161/1000</f>
        <v>14391</v>
      </c>
      <c r="J348" s="240"/>
      <c r="K348" s="107">
        <f>M348-I348</f>
        <v>-159</v>
      </c>
      <c r="L348" s="240"/>
      <c r="M348" s="107">
        <f>'[2]VI. módosított'!$FH$10161/1000</f>
        <v>14232</v>
      </c>
      <c r="N348" s="240"/>
      <c r="O348" s="107">
        <f>'[2]teljesítés 2015.06.30-ig (0714)'!$FH$10161/1000</f>
        <v>8949.7900000000009</v>
      </c>
      <c r="P348" s="240"/>
      <c r="Q348" s="107">
        <f>ROUND(O348,0)</f>
        <v>8950</v>
      </c>
      <c r="R348" s="240"/>
      <c r="S348" s="71">
        <f>Q348/M348</f>
        <v>0.62886453063518832</v>
      </c>
      <c r="T348" s="240"/>
      <c r="V348" s="100"/>
    </row>
    <row r="349" spans="1:22" ht="18" customHeight="1" x14ac:dyDescent="0.25">
      <c r="A349" s="36"/>
      <c r="B349" s="238"/>
      <c r="C349" s="106" t="s">
        <v>345</v>
      </c>
      <c r="D349" s="224"/>
      <c r="E349" s="238"/>
      <c r="F349" s="239"/>
      <c r="G349" s="239"/>
      <c r="H349" s="239"/>
      <c r="I349" s="105"/>
      <c r="J349" s="113">
        <f>SUM(I350:I354)</f>
        <v>329414</v>
      </c>
      <c r="K349" s="156"/>
      <c r="L349" s="113">
        <f>SUM(K350:K354)</f>
        <v>0</v>
      </c>
      <c r="M349" s="156"/>
      <c r="N349" s="113">
        <f>SUM(M350:M354)</f>
        <v>329414</v>
      </c>
      <c r="O349" s="156"/>
      <c r="P349" s="113">
        <f>SUM(O350:O354)</f>
        <v>163691.573</v>
      </c>
      <c r="Q349" s="156"/>
      <c r="R349" s="113">
        <f>SUM(Q350:Q354)</f>
        <v>163692</v>
      </c>
      <c r="S349" s="156"/>
      <c r="T349" s="120">
        <f>R349/N349</f>
        <v>0.49691877090834025</v>
      </c>
      <c r="V349" s="100"/>
    </row>
    <row r="350" spans="1:22" ht="18" customHeight="1" x14ac:dyDescent="0.25">
      <c r="A350" s="36"/>
      <c r="B350" s="238"/>
      <c r="C350" s="106"/>
      <c r="D350" s="243" t="s">
        <v>346</v>
      </c>
      <c r="E350" s="244"/>
      <c r="F350" s="244"/>
      <c r="G350" s="244"/>
      <c r="H350" s="245"/>
      <c r="I350" s="107">
        <f>[2]eredeti!$FH$10169/1000</f>
        <v>0</v>
      </c>
      <c r="J350" s="240"/>
      <c r="K350" s="107">
        <f>M350-I350</f>
        <v>0</v>
      </c>
      <c r="L350" s="240"/>
      <c r="M350" s="107">
        <f>'[2]VI. módosított'!$FH$10169/1000</f>
        <v>0</v>
      </c>
      <c r="N350" s="240"/>
      <c r="O350" s="107">
        <f>'[2]teljesítés 2015.06.30-ig (0714)'!$FH$10169/1000</f>
        <v>0</v>
      </c>
      <c r="P350" s="240"/>
      <c r="Q350" s="107">
        <f>ROUND(O350,0)</f>
        <v>0</v>
      </c>
      <c r="R350" s="240"/>
      <c r="S350" s="71" t="e">
        <f>Q350/M350</f>
        <v>#DIV/0!</v>
      </c>
      <c r="T350" s="240"/>
      <c r="V350" s="100"/>
    </row>
    <row r="351" spans="1:22" ht="18" customHeight="1" x14ac:dyDescent="0.25">
      <c r="A351" s="36"/>
      <c r="B351" s="238"/>
      <c r="C351" s="106"/>
      <c r="D351" s="243" t="s">
        <v>347</v>
      </c>
      <c r="E351" s="244"/>
      <c r="F351" s="244"/>
      <c r="G351" s="244"/>
      <c r="H351" s="245"/>
      <c r="I351" s="107">
        <f>SUM([2]eredeti!$FH$10167:$FH$10168)/1000</f>
        <v>231502</v>
      </c>
      <c r="J351" s="240"/>
      <c r="K351" s="107">
        <f>M351-I351</f>
        <v>0</v>
      </c>
      <c r="L351" s="240"/>
      <c r="M351" s="107">
        <f>SUM('[2]VI. módosított'!$FH$10167:$FH$10168)/1000</f>
        <v>231502</v>
      </c>
      <c r="N351" s="240"/>
      <c r="O351" s="107">
        <f>SUM('[2]teljesítés 2015.06.30-ig (0714)'!$FH$10167:$FH$10168)/1000</f>
        <v>107257.592</v>
      </c>
      <c r="P351" s="240"/>
      <c r="Q351" s="107">
        <f>ROUND(O351,0)</f>
        <v>107258</v>
      </c>
      <c r="R351" s="240"/>
      <c r="S351" s="71">
        <f>Q351/M351</f>
        <v>0.46331349189207871</v>
      </c>
      <c r="T351" s="240"/>
      <c r="V351" s="100"/>
    </row>
    <row r="352" spans="1:22" ht="18" customHeight="1" x14ac:dyDescent="0.25">
      <c r="A352" s="36"/>
      <c r="B352" s="238"/>
      <c r="C352" s="106"/>
      <c r="D352" s="246" t="s">
        <v>348</v>
      </c>
      <c r="E352" s="247"/>
      <c r="F352" s="247"/>
      <c r="G352" s="247"/>
      <c r="H352" s="248"/>
      <c r="I352" s="107">
        <f>[2]eredeti!$FH$10170/1000</f>
        <v>97912</v>
      </c>
      <c r="J352" s="240"/>
      <c r="K352" s="107">
        <f>M352-I352</f>
        <v>0</v>
      </c>
      <c r="L352" s="240"/>
      <c r="M352" s="107">
        <f>'[2]VI. módosított'!$FH$10170/1000</f>
        <v>97912</v>
      </c>
      <c r="N352" s="240"/>
      <c r="O352" s="107">
        <f>'[2]teljesítés 2015.06.30-ig (0714)'!$FH$10170/1000</f>
        <v>56433.981</v>
      </c>
      <c r="P352" s="240"/>
      <c r="Q352" s="107">
        <f>ROUND(O352,0)</f>
        <v>56434</v>
      </c>
      <c r="R352" s="240"/>
      <c r="S352" s="71">
        <f>Q352/M352</f>
        <v>0.57637470381567124</v>
      </c>
      <c r="T352" s="240"/>
      <c r="V352" s="100"/>
    </row>
    <row r="353" spans="1:22" ht="18" customHeight="1" x14ac:dyDescent="0.25">
      <c r="A353" s="36"/>
      <c r="B353" s="238"/>
      <c r="C353" s="106"/>
      <c r="D353" s="243" t="s">
        <v>349</v>
      </c>
      <c r="E353" s="244"/>
      <c r="F353" s="244"/>
      <c r="G353" s="244"/>
      <c r="H353" s="245"/>
      <c r="I353" s="107">
        <f>[2]eredeti!$FH$10171/1000</f>
        <v>0</v>
      </c>
      <c r="J353" s="240"/>
      <c r="K353" s="107">
        <f>M353-I353</f>
        <v>0</v>
      </c>
      <c r="L353" s="240"/>
      <c r="M353" s="107">
        <f>'[2]VI. módosított'!$FH$10171/1000</f>
        <v>0</v>
      </c>
      <c r="N353" s="240"/>
      <c r="O353" s="107">
        <f>'[2]teljesítés 2015.06.30-ig (0714)'!$FH$10171/1000</f>
        <v>0</v>
      </c>
      <c r="P353" s="240"/>
      <c r="Q353" s="107">
        <f>ROUND(O353,0)</f>
        <v>0</v>
      </c>
      <c r="R353" s="240"/>
      <c r="S353" s="71" t="e">
        <f>Q353/M353</f>
        <v>#DIV/0!</v>
      </c>
      <c r="T353" s="240"/>
      <c r="V353" s="100"/>
    </row>
    <row r="354" spans="1:22" ht="18" customHeight="1" x14ac:dyDescent="0.25">
      <c r="A354" s="36"/>
      <c r="B354" s="238"/>
      <c r="C354" s="106"/>
      <c r="D354" s="243" t="s">
        <v>350</v>
      </c>
      <c r="E354" s="244"/>
      <c r="F354" s="244"/>
      <c r="G354" s="244"/>
      <c r="H354" s="245"/>
      <c r="I354" s="107">
        <f>[2]eredeti!$FH$10172/1000</f>
        <v>0</v>
      </c>
      <c r="J354" s="240"/>
      <c r="K354" s="107">
        <f>M354-I354</f>
        <v>0</v>
      </c>
      <c r="L354" s="240"/>
      <c r="M354" s="107">
        <f>'[2]VI. módosított'!$FH$10172/1000</f>
        <v>0</v>
      </c>
      <c r="N354" s="240"/>
      <c r="O354" s="107">
        <f>'[2]teljesítés 2015.06.30-ig (0714)'!$FH$10172/1000</f>
        <v>0</v>
      </c>
      <c r="P354" s="240"/>
      <c r="Q354" s="107">
        <f>ROUND(O354,0)</f>
        <v>0</v>
      </c>
      <c r="R354" s="240"/>
      <c r="S354" s="71" t="e">
        <f>Q354/M354</f>
        <v>#DIV/0!</v>
      </c>
      <c r="T354" s="240"/>
      <c r="V354" s="100"/>
    </row>
    <row r="355" spans="1:22" ht="18" customHeight="1" x14ac:dyDescent="0.25">
      <c r="A355" s="36"/>
      <c r="B355" s="238"/>
      <c r="C355" s="106" t="s">
        <v>351</v>
      </c>
      <c r="D355" s="224"/>
      <c r="E355" s="238"/>
      <c r="F355" s="239"/>
      <c r="G355" s="239"/>
      <c r="H355" s="239"/>
      <c r="I355" s="105"/>
      <c r="J355" s="113">
        <f>SUM(I356:I359)</f>
        <v>94305</v>
      </c>
      <c r="K355" s="156"/>
      <c r="L355" s="113">
        <f>SUM(K356:K359)</f>
        <v>79</v>
      </c>
      <c r="M355" s="156"/>
      <c r="N355" s="113">
        <f>SUM(M356:M359)</f>
        <v>94384</v>
      </c>
      <c r="O355" s="156"/>
      <c r="P355" s="113">
        <f>SUM(O356:O359)</f>
        <v>47098.087840000007</v>
      </c>
      <c r="Q355" s="156"/>
      <c r="R355" s="113">
        <f>SUM(Q356:Q359)</f>
        <v>47098</v>
      </c>
      <c r="S355" s="156"/>
      <c r="T355" s="120">
        <f>R355/N355</f>
        <v>0.49900406848618412</v>
      </c>
      <c r="V355" s="100"/>
    </row>
    <row r="356" spans="1:22" ht="18" customHeight="1" x14ac:dyDescent="0.25">
      <c r="A356" s="36"/>
      <c r="B356" s="238"/>
      <c r="C356" s="106"/>
      <c r="D356" s="243" t="s">
        <v>352</v>
      </c>
      <c r="E356" s="244"/>
      <c r="F356" s="244"/>
      <c r="G356" s="244"/>
      <c r="H356" s="245"/>
      <c r="I356" s="107">
        <f>[2]eredeti!$FH$10175/1000-I357</f>
        <v>67869</v>
      </c>
      <c r="J356" s="240"/>
      <c r="K356" s="107">
        <f>M356-I356</f>
        <v>0</v>
      </c>
      <c r="L356" s="240"/>
      <c r="M356" s="107">
        <f>'[2]VI. módosított'!$FH$10175/1000-M357</f>
        <v>67869</v>
      </c>
      <c r="N356" s="240"/>
      <c r="O356" s="107">
        <f>'[2]teljesítés 2015.06.30-ig (0714)'!$FH$10175/1000-O357</f>
        <v>31839.921590000005</v>
      </c>
      <c r="P356" s="240"/>
      <c r="Q356" s="107">
        <f>ROUND(O356,0)</f>
        <v>31840</v>
      </c>
      <c r="R356" s="240"/>
      <c r="S356" s="71">
        <f>Q356/M356</f>
        <v>0.46913907675079936</v>
      </c>
      <c r="T356" s="240"/>
      <c r="V356" s="100"/>
    </row>
    <row r="357" spans="1:22" ht="18" customHeight="1" x14ac:dyDescent="0.25">
      <c r="A357" s="36"/>
      <c r="B357" s="238"/>
      <c r="C357" s="106"/>
      <c r="D357" s="246" t="s">
        <v>353</v>
      </c>
      <c r="E357" s="247"/>
      <c r="F357" s="247"/>
      <c r="G357" s="247"/>
      <c r="H357" s="248"/>
      <c r="I357" s="107">
        <f>ROUND(I352*0.27,0)</f>
        <v>26436</v>
      </c>
      <c r="J357" s="240"/>
      <c r="K357" s="107">
        <f>M357-I357</f>
        <v>0</v>
      </c>
      <c r="L357" s="240"/>
      <c r="M357" s="107">
        <f>ROUND(M352*0.27,0)</f>
        <v>26436</v>
      </c>
      <c r="N357" s="240"/>
      <c r="O357" s="107">
        <f>ROUND(O352*0.27,0)</f>
        <v>15237</v>
      </c>
      <c r="P357" s="240"/>
      <c r="Q357" s="107">
        <f>ROUND(O357,0)</f>
        <v>15237</v>
      </c>
      <c r="R357" s="240"/>
      <c r="S357" s="71">
        <f>Q357/M357</f>
        <v>0.57637312755333636</v>
      </c>
      <c r="T357" s="240"/>
      <c r="V357" s="100"/>
    </row>
    <row r="358" spans="1:22" ht="18" customHeight="1" x14ac:dyDescent="0.25">
      <c r="A358" s="36"/>
      <c r="B358" s="238"/>
      <c r="C358" s="106"/>
      <c r="D358" s="243" t="s">
        <v>354</v>
      </c>
      <c r="E358" s="244"/>
      <c r="F358" s="244"/>
      <c r="G358" s="244"/>
      <c r="H358" s="245"/>
      <c r="I358" s="107">
        <f>[2]eredeti!$FH$10174/1000</f>
        <v>0</v>
      </c>
      <c r="J358" s="240"/>
      <c r="K358" s="107">
        <f>M358-I358</f>
        <v>79</v>
      </c>
      <c r="L358" s="240"/>
      <c r="M358" s="107">
        <f>'[2]VI. módosított'!$FH$10174/1000</f>
        <v>79</v>
      </c>
      <c r="N358" s="240"/>
      <c r="O358" s="107">
        <f>'[2]teljesítés 2015.06.30-ig (0714)'!$FH$10174/1000</f>
        <v>21.166250000000002</v>
      </c>
      <c r="P358" s="240"/>
      <c r="Q358" s="107">
        <f>ROUND(O358,0)</f>
        <v>21</v>
      </c>
      <c r="R358" s="240"/>
      <c r="S358" s="71">
        <f>Q358/M358</f>
        <v>0.26582278481012656</v>
      </c>
      <c r="T358" s="240"/>
      <c r="V358" s="100"/>
    </row>
    <row r="359" spans="1:22" ht="18" customHeight="1" x14ac:dyDescent="0.25">
      <c r="A359" s="36"/>
      <c r="B359" s="238"/>
      <c r="C359" s="106"/>
      <c r="D359" s="243" t="s">
        <v>355</v>
      </c>
      <c r="E359" s="244"/>
      <c r="F359" s="244"/>
      <c r="G359" s="244"/>
      <c r="H359" s="245"/>
      <c r="I359" s="107">
        <f>[2]eredeti!$FH$10176/1000</f>
        <v>0</v>
      </c>
      <c r="J359" s="240"/>
      <c r="K359" s="107">
        <f>M359-I359</f>
        <v>0</v>
      </c>
      <c r="L359" s="240"/>
      <c r="M359" s="107">
        <f>'[2]VI. módosított'!$FH$10176/1000</f>
        <v>0</v>
      </c>
      <c r="N359" s="240"/>
      <c r="O359" s="107">
        <f>'[2]teljesítés 2015.06.30-ig (0714)'!$FH$10176/1000</f>
        <v>0</v>
      </c>
      <c r="P359" s="240"/>
      <c r="Q359" s="107">
        <f>ROUND(O359,0)</f>
        <v>0</v>
      </c>
      <c r="R359" s="240"/>
      <c r="S359" s="71" t="e">
        <f>Q359/M359</f>
        <v>#DIV/0!</v>
      </c>
      <c r="T359" s="240"/>
      <c r="V359" s="100"/>
    </row>
    <row r="360" spans="1:22" ht="18" customHeight="1" x14ac:dyDescent="0.25">
      <c r="A360" s="36"/>
      <c r="B360" s="238"/>
      <c r="C360" s="106" t="s">
        <v>356</v>
      </c>
      <c r="D360" s="224"/>
      <c r="E360" s="238"/>
      <c r="F360" s="239"/>
      <c r="G360" s="239"/>
      <c r="H360" s="239"/>
      <c r="I360" s="107">
        <f>[2]eredeti!$FH$10177/1000</f>
        <v>10000</v>
      </c>
      <c r="J360" s="113">
        <f>I360</f>
        <v>10000</v>
      </c>
      <c r="K360" s="107">
        <f>M360-I360</f>
        <v>0</v>
      </c>
      <c r="L360" s="113">
        <f>K360</f>
        <v>0</v>
      </c>
      <c r="M360" s="156">
        <f>'[2]VI. módosított'!$FH$10177/1000</f>
        <v>10000</v>
      </c>
      <c r="N360" s="113">
        <f>M360</f>
        <v>10000</v>
      </c>
      <c r="O360" s="156">
        <f>'[2]teljesítés 2015.06.30-ig (0714)'!$FH$10177/1000</f>
        <v>10986</v>
      </c>
      <c r="P360" s="113">
        <f>O360</f>
        <v>10986</v>
      </c>
      <c r="Q360" s="156">
        <f>ROUND(O360,0)</f>
        <v>10986</v>
      </c>
      <c r="R360" s="113">
        <f>Q360</f>
        <v>10986</v>
      </c>
      <c r="S360" s="71">
        <f>Q360/M360</f>
        <v>1.0986</v>
      </c>
      <c r="T360" s="120">
        <f>R360/N360</f>
        <v>1.0986</v>
      </c>
      <c r="V360" s="100"/>
    </row>
    <row r="361" spans="1:22" ht="18" customHeight="1" x14ac:dyDescent="0.25">
      <c r="A361" s="36"/>
      <c r="B361" s="238"/>
      <c r="C361" s="106" t="s">
        <v>357</v>
      </c>
      <c r="D361" s="224"/>
      <c r="E361" s="238"/>
      <c r="F361" s="239"/>
      <c r="G361" s="239"/>
      <c r="H361" s="239"/>
      <c r="I361" s="156"/>
      <c r="J361" s="113">
        <f>SUM(I362:I363)</f>
        <v>0</v>
      </c>
      <c r="K361" s="156"/>
      <c r="L361" s="113">
        <f>SUM(K362:K363)</f>
        <v>0</v>
      </c>
      <c r="M361" s="156"/>
      <c r="N361" s="113">
        <f>SUM(M362:M363)</f>
        <v>0</v>
      </c>
      <c r="O361" s="156"/>
      <c r="P361" s="113">
        <f>SUM(O362:O363)</f>
        <v>0.159</v>
      </c>
      <c r="Q361" s="156"/>
      <c r="R361" s="113">
        <f>SUM(Q362:Q363)</f>
        <v>0</v>
      </c>
      <c r="S361" s="156"/>
      <c r="T361" s="120" t="e">
        <f>R361/N361</f>
        <v>#DIV/0!</v>
      </c>
      <c r="V361" s="100"/>
    </row>
    <row r="362" spans="1:22" ht="18" customHeight="1" x14ac:dyDescent="0.25">
      <c r="A362" s="36"/>
      <c r="B362" s="238"/>
      <c r="C362" s="106"/>
      <c r="D362" s="243" t="s">
        <v>358</v>
      </c>
      <c r="E362" s="244"/>
      <c r="F362" s="244"/>
      <c r="G362" s="244"/>
      <c r="H362" s="245"/>
      <c r="I362" s="107">
        <v>0</v>
      </c>
      <c r="J362" s="240"/>
      <c r="K362" s="107">
        <f>M362-I362</f>
        <v>0</v>
      </c>
      <c r="L362" s="240"/>
      <c r="M362" s="107">
        <v>0</v>
      </c>
      <c r="N362" s="240"/>
      <c r="O362" s="107">
        <v>0</v>
      </c>
      <c r="P362" s="240"/>
      <c r="Q362" s="107">
        <f>ROUND(O362,0)</f>
        <v>0</v>
      </c>
      <c r="R362" s="240"/>
      <c r="S362" s="71" t="e">
        <f>Q362/M362</f>
        <v>#DIV/0!</v>
      </c>
      <c r="T362" s="240"/>
      <c r="V362" s="100"/>
    </row>
    <row r="363" spans="1:22" ht="18" customHeight="1" x14ac:dyDescent="0.25">
      <c r="A363" s="36"/>
      <c r="B363" s="238"/>
      <c r="C363" s="106"/>
      <c r="D363" s="243" t="s">
        <v>359</v>
      </c>
      <c r="E363" s="244"/>
      <c r="F363" s="244"/>
      <c r="G363" s="244"/>
      <c r="H363" s="245"/>
      <c r="I363" s="107">
        <f>[2]eredeti!$FH$10178/1000</f>
        <v>0</v>
      </c>
      <c r="J363" s="240"/>
      <c r="K363" s="107">
        <f>M363-I363</f>
        <v>0</v>
      </c>
      <c r="L363" s="240"/>
      <c r="M363" s="107">
        <f>'[2]VI. módosított'!$FH$10178/1000</f>
        <v>0</v>
      </c>
      <c r="N363" s="240"/>
      <c r="O363" s="107">
        <f>'[2]teljesítés 2015.06.30-ig (0714)'!$FH$10178/1000</f>
        <v>0.159</v>
      </c>
      <c r="P363" s="240"/>
      <c r="Q363" s="107">
        <f>ROUND(O363,0)</f>
        <v>0</v>
      </c>
      <c r="R363" s="240"/>
      <c r="S363" s="71" t="e">
        <f>Q363/M363</f>
        <v>#DIV/0!</v>
      </c>
      <c r="T363" s="240"/>
      <c r="V363" s="100"/>
    </row>
    <row r="364" spans="1:22" ht="18" customHeight="1" x14ac:dyDescent="0.25">
      <c r="A364" s="36"/>
      <c r="B364" s="238"/>
      <c r="C364" s="106" t="s">
        <v>360</v>
      </c>
      <c r="D364" s="224"/>
      <c r="E364" s="238"/>
      <c r="F364" s="239"/>
      <c r="G364" s="239"/>
      <c r="H364" s="239"/>
      <c r="I364" s="107">
        <f>[2]eredeti!$FH$10179/1000</f>
        <v>0</v>
      </c>
      <c r="J364" s="113">
        <f>I364</f>
        <v>0</v>
      </c>
      <c r="K364" s="107">
        <f>M364-I364</f>
        <v>0</v>
      </c>
      <c r="L364" s="113">
        <f>K364</f>
        <v>0</v>
      </c>
      <c r="M364" s="156">
        <f>'[2]VI. módosított'!$FH$10179/1000</f>
        <v>0</v>
      </c>
      <c r="N364" s="113">
        <f>M364</f>
        <v>0</v>
      </c>
      <c r="O364" s="156">
        <f>'[2]teljesítés 2015.06.30-ig (0714)'!$FH$10179/1000</f>
        <v>0</v>
      </c>
      <c r="P364" s="113">
        <f>O364</f>
        <v>0</v>
      </c>
      <c r="Q364" s="156">
        <f>ROUND(O364,0)</f>
        <v>0</v>
      </c>
      <c r="R364" s="113">
        <f>Q364</f>
        <v>0</v>
      </c>
      <c r="S364" s="71" t="e">
        <f>Q364/M364</f>
        <v>#DIV/0!</v>
      </c>
      <c r="T364" s="120" t="e">
        <f>R364/N364</f>
        <v>#DIV/0!</v>
      </c>
      <c r="V364" s="100"/>
    </row>
    <row r="365" spans="1:22" ht="18" customHeight="1" x14ac:dyDescent="0.25">
      <c r="A365" s="36"/>
      <c r="B365" s="238"/>
      <c r="C365" s="106" t="s">
        <v>361</v>
      </c>
      <c r="D365" s="224"/>
      <c r="E365" s="238"/>
      <c r="F365" s="239"/>
      <c r="G365" s="239"/>
      <c r="H365" s="239"/>
      <c r="I365" s="105"/>
      <c r="J365" s="113">
        <f>SUM(I366:I374)</f>
        <v>1500</v>
      </c>
      <c r="K365" s="156"/>
      <c r="L365" s="113">
        <f>SUM(K366:K374)</f>
        <v>11640</v>
      </c>
      <c r="M365" s="156"/>
      <c r="N365" s="113">
        <f>SUM(M366:M374)</f>
        <v>13140</v>
      </c>
      <c r="O365" s="156"/>
      <c r="P365" s="113">
        <f>SUM(O366:O374)</f>
        <v>12220.655000000001</v>
      </c>
      <c r="Q365" s="156"/>
      <c r="R365" s="113">
        <f>SUM(Q366:Q374)</f>
        <v>12220</v>
      </c>
      <c r="S365" s="156"/>
      <c r="T365" s="120">
        <f>R365/N365</f>
        <v>0.9299847792998478</v>
      </c>
      <c r="V365" s="100"/>
    </row>
    <row r="366" spans="1:22" ht="18" customHeight="1" x14ac:dyDescent="0.25">
      <c r="A366" s="36"/>
      <c r="B366" s="238"/>
      <c r="C366" s="106"/>
      <c r="D366" s="243" t="s">
        <v>362</v>
      </c>
      <c r="E366" s="244"/>
      <c r="F366" s="244"/>
      <c r="G366" s="244"/>
      <c r="H366" s="245"/>
      <c r="I366" s="107">
        <f>[2]eredeti!$FH$10180/1000</f>
        <v>0</v>
      </c>
      <c r="J366" s="240"/>
      <c r="K366" s="107">
        <f t="shared" ref="K366:K374" si="42">M366-I366</f>
        <v>0</v>
      </c>
      <c r="L366" s="240"/>
      <c r="M366" s="107">
        <f>'[2]VI. módosított'!$FH$10180/1000</f>
        <v>0</v>
      </c>
      <c r="N366" s="240"/>
      <c r="O366" s="107">
        <f>'[2]teljesítés 2015.06.30-ig (0714)'!$FH$10180/1000</f>
        <v>7.335</v>
      </c>
      <c r="P366" s="240"/>
      <c r="Q366" s="107">
        <f>ROUND(O366,0)</f>
        <v>7</v>
      </c>
      <c r="R366" s="240"/>
      <c r="S366" s="71" t="e">
        <f t="shared" ref="S366:S374" si="43">Q366/M366</f>
        <v>#DIV/0!</v>
      </c>
      <c r="T366" s="240"/>
      <c r="V366" s="100"/>
    </row>
    <row r="367" spans="1:22" ht="18" customHeight="1" x14ac:dyDescent="0.25">
      <c r="A367" s="36"/>
      <c r="B367" s="238"/>
      <c r="C367" s="106"/>
      <c r="D367" s="243" t="s">
        <v>363</v>
      </c>
      <c r="E367" s="244"/>
      <c r="F367" s="244"/>
      <c r="G367" s="244"/>
      <c r="H367" s="245"/>
      <c r="I367" s="107">
        <f>[2]eredeti!$FH$10181/1000</f>
        <v>1500</v>
      </c>
      <c r="J367" s="240"/>
      <c r="K367" s="107">
        <f t="shared" si="42"/>
        <v>0</v>
      </c>
      <c r="L367" s="240"/>
      <c r="M367" s="107">
        <f>'[2]VI. módosított'!$FH$10181/1000</f>
        <v>1500</v>
      </c>
      <c r="N367" s="240"/>
      <c r="O367" s="107">
        <f>'[2]teljesítés 2015.06.30-ig (0714)'!$FH$10181/1000</f>
        <v>487.221</v>
      </c>
      <c r="P367" s="240"/>
      <c r="Q367" s="107">
        <f t="shared" ref="Q367:Q374" si="44">ROUND(O367,0)</f>
        <v>487</v>
      </c>
      <c r="R367" s="240"/>
      <c r="S367" s="71">
        <f t="shared" si="43"/>
        <v>0.32466666666666666</v>
      </c>
      <c r="T367" s="240"/>
      <c r="V367" s="100"/>
    </row>
    <row r="368" spans="1:22" ht="18" customHeight="1" x14ac:dyDescent="0.25">
      <c r="A368" s="36"/>
      <c r="B368" s="238"/>
      <c r="C368" s="106"/>
      <c r="D368" s="243" t="s">
        <v>364</v>
      </c>
      <c r="E368" s="244"/>
      <c r="F368" s="244"/>
      <c r="G368" s="244"/>
      <c r="H368" s="245"/>
      <c r="I368" s="107">
        <f>[2]eredeti!$FH$10182/1000</f>
        <v>0</v>
      </c>
      <c r="J368" s="240"/>
      <c r="K368" s="107">
        <f t="shared" si="42"/>
        <v>0</v>
      </c>
      <c r="L368" s="240"/>
      <c r="M368" s="107">
        <f>'[2]VI. módosított'!$FH$10182/1000</f>
        <v>0</v>
      </c>
      <c r="N368" s="240"/>
      <c r="O368" s="107">
        <f>'[2]teljesítés 2015.06.30-ig (0714)'!$FH$10182/1000</f>
        <v>36.22</v>
      </c>
      <c r="P368" s="240"/>
      <c r="Q368" s="107">
        <f t="shared" si="44"/>
        <v>36</v>
      </c>
      <c r="R368" s="240"/>
      <c r="S368" s="71" t="e">
        <f t="shared" si="43"/>
        <v>#DIV/0!</v>
      </c>
      <c r="T368" s="240"/>
      <c r="V368" s="100"/>
    </row>
    <row r="369" spans="1:22" ht="18" customHeight="1" x14ac:dyDescent="0.25">
      <c r="A369" s="36"/>
      <c r="B369" s="238"/>
      <c r="C369" s="106"/>
      <c r="D369" s="243" t="s">
        <v>365</v>
      </c>
      <c r="E369" s="244"/>
      <c r="F369" s="244"/>
      <c r="G369" s="244"/>
      <c r="H369" s="245"/>
      <c r="I369" s="107">
        <v>0</v>
      </c>
      <c r="J369" s="240"/>
      <c r="K369" s="107">
        <f t="shared" si="42"/>
        <v>0</v>
      </c>
      <c r="L369" s="240"/>
      <c r="M369" s="107">
        <v>0</v>
      </c>
      <c r="N369" s="240"/>
      <c r="O369" s="107">
        <v>0</v>
      </c>
      <c r="P369" s="240"/>
      <c r="Q369" s="107">
        <f t="shared" si="44"/>
        <v>0</v>
      </c>
      <c r="R369" s="240"/>
      <c r="S369" s="71" t="e">
        <f t="shared" si="43"/>
        <v>#DIV/0!</v>
      </c>
      <c r="T369" s="240"/>
      <c r="V369" s="100"/>
    </row>
    <row r="370" spans="1:22" ht="18" customHeight="1" x14ac:dyDescent="0.25">
      <c r="A370" s="36"/>
      <c r="B370" s="238"/>
      <c r="C370" s="106"/>
      <c r="D370" s="249" t="s">
        <v>366</v>
      </c>
      <c r="E370" s="249"/>
      <c r="F370" s="249"/>
      <c r="G370" s="249"/>
      <c r="H370" s="250"/>
      <c r="I370" s="107">
        <v>0</v>
      </c>
      <c r="J370" s="240"/>
      <c r="K370" s="107">
        <f t="shared" si="42"/>
        <v>0</v>
      </c>
      <c r="L370" s="240"/>
      <c r="M370" s="107">
        <v>0</v>
      </c>
      <c r="N370" s="240"/>
      <c r="O370" s="107">
        <v>0</v>
      </c>
      <c r="P370" s="240"/>
      <c r="Q370" s="107">
        <f t="shared" si="44"/>
        <v>0</v>
      </c>
      <c r="R370" s="240"/>
      <c r="S370" s="71" t="e">
        <f t="shared" si="43"/>
        <v>#DIV/0!</v>
      </c>
      <c r="T370" s="240"/>
      <c r="V370" s="100"/>
    </row>
    <row r="371" spans="1:22" ht="18" customHeight="1" x14ac:dyDescent="0.25">
      <c r="A371" s="36"/>
      <c r="B371" s="238"/>
      <c r="C371" s="106"/>
      <c r="D371" s="243" t="s">
        <v>367</v>
      </c>
      <c r="E371" s="244"/>
      <c r="F371" s="244"/>
      <c r="G371" s="244"/>
      <c r="H371" s="245"/>
      <c r="I371" s="107">
        <f>[2]eredeti!$FH$10183/1000</f>
        <v>0</v>
      </c>
      <c r="J371" s="240"/>
      <c r="K371" s="107">
        <f t="shared" si="42"/>
        <v>0</v>
      </c>
      <c r="L371" s="240"/>
      <c r="M371" s="107">
        <f>'[2]VI. módosított'!$FH$10183/1000</f>
        <v>0</v>
      </c>
      <c r="N371" s="240"/>
      <c r="O371" s="107">
        <f>'[2]teljesítés 2015.06.30-ig (0714)'!$FH$10183/1000</f>
        <v>0</v>
      </c>
      <c r="P371" s="240"/>
      <c r="Q371" s="107">
        <f t="shared" si="44"/>
        <v>0</v>
      </c>
      <c r="R371" s="240"/>
      <c r="S371" s="71" t="e">
        <f t="shared" si="43"/>
        <v>#DIV/0!</v>
      </c>
      <c r="T371" s="240"/>
      <c r="V371" s="100"/>
    </row>
    <row r="372" spans="1:22" ht="18" customHeight="1" x14ac:dyDescent="0.25">
      <c r="A372" s="36"/>
      <c r="B372" s="238"/>
      <c r="C372" s="106"/>
      <c r="D372" s="243" t="s">
        <v>368</v>
      </c>
      <c r="E372" s="244"/>
      <c r="F372" s="244"/>
      <c r="G372" s="244"/>
      <c r="H372" s="245"/>
      <c r="I372" s="107">
        <v>0</v>
      </c>
      <c r="J372" s="240"/>
      <c r="K372" s="107">
        <f t="shared" si="42"/>
        <v>0</v>
      </c>
      <c r="L372" s="240"/>
      <c r="M372" s="107">
        <v>0</v>
      </c>
      <c r="N372" s="240"/>
      <c r="O372" s="107">
        <v>0</v>
      </c>
      <c r="P372" s="240"/>
      <c r="Q372" s="107">
        <f t="shared" si="44"/>
        <v>0</v>
      </c>
      <c r="R372" s="240"/>
      <c r="S372" s="71" t="e">
        <f t="shared" si="43"/>
        <v>#DIV/0!</v>
      </c>
      <c r="T372" s="240"/>
      <c r="V372" s="100"/>
    </row>
    <row r="373" spans="1:22" ht="18" customHeight="1" x14ac:dyDescent="0.25">
      <c r="A373" s="36"/>
      <c r="B373" s="238"/>
      <c r="C373" s="106"/>
      <c r="D373" s="249" t="s">
        <v>369</v>
      </c>
      <c r="E373" s="249"/>
      <c r="F373" s="249"/>
      <c r="G373" s="249"/>
      <c r="H373" s="250"/>
      <c r="I373" s="107">
        <f>[2]eredeti!$FH$10184/1000</f>
        <v>0</v>
      </c>
      <c r="J373" s="240"/>
      <c r="K373" s="107">
        <f t="shared" si="42"/>
        <v>0</v>
      </c>
      <c r="L373" s="240"/>
      <c r="M373" s="107">
        <f>'[2]VI. módosított'!$FH$10184/1000</f>
        <v>0</v>
      </c>
      <c r="N373" s="240"/>
      <c r="O373" s="107">
        <f>'[2]teljesítés 2015.06.30-ig (0714)'!$FH$10184/1000</f>
        <v>0</v>
      </c>
      <c r="P373" s="240"/>
      <c r="Q373" s="107">
        <f t="shared" si="44"/>
        <v>0</v>
      </c>
      <c r="R373" s="240"/>
      <c r="S373" s="71" t="e">
        <f t="shared" si="43"/>
        <v>#DIV/0!</v>
      </c>
      <c r="T373" s="240"/>
      <c r="V373" s="100"/>
    </row>
    <row r="374" spans="1:22" ht="18" customHeight="1" x14ac:dyDescent="0.25">
      <c r="A374" s="36"/>
      <c r="B374" s="238"/>
      <c r="C374" s="106"/>
      <c r="D374" s="243" t="s">
        <v>370</v>
      </c>
      <c r="E374" s="244"/>
      <c r="F374" s="244"/>
      <c r="G374" s="244"/>
      <c r="H374" s="245"/>
      <c r="I374" s="107">
        <f>SUM([2]eredeti!$FH$10185:$FH$10187)/1000</f>
        <v>0</v>
      </c>
      <c r="J374" s="240"/>
      <c r="K374" s="107">
        <f t="shared" si="42"/>
        <v>11640</v>
      </c>
      <c r="L374" s="240"/>
      <c r="M374" s="107">
        <f>SUM('[2]VI. módosított'!$FH$10185:$FH$10187)/1000</f>
        <v>11640</v>
      </c>
      <c r="N374" s="240"/>
      <c r="O374" s="107">
        <f>SUM('[2]teljesítés 2015.06.30-ig (0714)'!$FH$10185:$FH$10187)/1000</f>
        <v>11689.879000000001</v>
      </c>
      <c r="P374" s="240"/>
      <c r="Q374" s="107">
        <f t="shared" si="44"/>
        <v>11690</v>
      </c>
      <c r="R374" s="240"/>
      <c r="S374" s="71">
        <f t="shared" si="43"/>
        <v>1.0042955326460481</v>
      </c>
      <c r="T374" s="240"/>
      <c r="V374" s="100"/>
    </row>
    <row r="375" spans="1:22" ht="18" customHeight="1" x14ac:dyDescent="0.25">
      <c r="A375" s="36"/>
      <c r="B375" s="238"/>
      <c r="C375" s="106"/>
      <c r="D375" s="246"/>
      <c r="E375" s="247"/>
      <c r="F375" s="247"/>
      <c r="G375" s="247"/>
      <c r="H375" s="251"/>
      <c r="I375" s="182"/>
      <c r="J375" s="240"/>
      <c r="K375" s="182"/>
      <c r="L375" s="240"/>
      <c r="M375" s="182"/>
      <c r="N375" s="240"/>
      <c r="O375" s="182"/>
      <c r="P375" s="240"/>
      <c r="Q375" s="182"/>
      <c r="R375" s="240"/>
      <c r="S375" s="108"/>
      <c r="T375" s="240"/>
      <c r="V375" s="100"/>
    </row>
    <row r="376" spans="1:22" ht="18" customHeight="1" x14ac:dyDescent="0.25">
      <c r="A376" s="202" t="s">
        <v>371</v>
      </c>
      <c r="B376" s="106"/>
      <c r="C376" s="112"/>
      <c r="D376" s="106"/>
      <c r="E376" s="106"/>
      <c r="F376" s="106"/>
      <c r="G376" s="106"/>
      <c r="H376" s="106"/>
      <c r="I376" s="203"/>
      <c r="J376" s="204">
        <f>SUM(J335:J374)</f>
        <v>530541</v>
      </c>
      <c r="K376" s="205"/>
      <c r="L376" s="204">
        <f>SUM(L335:L374)</f>
        <v>11640</v>
      </c>
      <c r="M376" s="203"/>
      <c r="N376" s="204">
        <f>SUM(N335:N374)</f>
        <v>542181</v>
      </c>
      <c r="O376" s="203"/>
      <c r="P376" s="204">
        <f>SUM(P335:P374)</f>
        <v>288318.05336000002</v>
      </c>
      <c r="Q376" s="203"/>
      <c r="R376" s="204">
        <f>SUM(R335:R374)</f>
        <v>288318</v>
      </c>
      <c r="S376" s="203"/>
      <c r="T376" s="206">
        <f>R376/N376</f>
        <v>0.53177444432763232</v>
      </c>
      <c r="V376" s="100"/>
    </row>
    <row r="377" spans="1:22" ht="18" customHeight="1" x14ac:dyDescent="0.25">
      <c r="A377" s="36"/>
      <c r="B377" s="238"/>
      <c r="C377" s="238"/>
      <c r="D377" s="224"/>
      <c r="E377" s="238"/>
      <c r="F377" s="239"/>
      <c r="G377" s="239"/>
      <c r="H377" s="239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  <c r="T377" s="241"/>
      <c r="V377" s="100"/>
    </row>
    <row r="378" spans="1:22" ht="18" customHeight="1" x14ac:dyDescent="0.25">
      <c r="A378" s="36" t="s">
        <v>372</v>
      </c>
      <c r="B378" s="238"/>
      <c r="C378" s="238"/>
      <c r="D378" s="224"/>
      <c r="E378" s="238"/>
      <c r="F378" s="239"/>
      <c r="G378" s="239"/>
      <c r="H378" s="239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  <c r="T378" s="241"/>
      <c r="V378" s="100"/>
    </row>
    <row r="379" spans="1:22" ht="18" customHeight="1" x14ac:dyDescent="0.25">
      <c r="A379" s="36"/>
      <c r="B379" s="238"/>
      <c r="C379" s="106" t="s">
        <v>373</v>
      </c>
      <c r="D379" s="224"/>
      <c r="E379" s="238"/>
      <c r="F379" s="239"/>
      <c r="G379" s="239"/>
      <c r="H379" s="239"/>
      <c r="I379" s="182"/>
      <c r="J379" s="113">
        <f>SUM(I380:I382)</f>
        <v>0</v>
      </c>
      <c r="K379" s="174"/>
      <c r="L379" s="113">
        <f>SUM(K380:K382)</f>
        <v>0</v>
      </c>
      <c r="M379" s="174"/>
      <c r="N379" s="113">
        <f>SUM(M380:M382)</f>
        <v>0</v>
      </c>
      <c r="O379" s="174"/>
      <c r="P379" s="113">
        <f>SUM(O380:O382)</f>
        <v>0</v>
      </c>
      <c r="Q379" s="174"/>
      <c r="R379" s="113">
        <f>SUM(Q380:Q382)</f>
        <v>0</v>
      </c>
      <c r="S379" s="108"/>
      <c r="T379" s="120" t="e">
        <f>R379/N379</f>
        <v>#DIV/0!</v>
      </c>
      <c r="V379" s="100"/>
    </row>
    <row r="380" spans="1:22" ht="18" customHeight="1" x14ac:dyDescent="0.25">
      <c r="A380" s="36"/>
      <c r="B380" s="238"/>
      <c r="C380" s="106"/>
      <c r="D380" s="243" t="s">
        <v>374</v>
      </c>
      <c r="E380" s="244"/>
      <c r="F380" s="244"/>
      <c r="G380" s="244"/>
      <c r="H380" s="245"/>
      <c r="I380" s="107">
        <v>0</v>
      </c>
      <c r="J380" s="240"/>
      <c r="K380" s="107">
        <f>M380-I380</f>
        <v>0</v>
      </c>
      <c r="L380" s="240"/>
      <c r="M380" s="107">
        <v>0</v>
      </c>
      <c r="N380" s="240"/>
      <c r="O380" s="107">
        <v>0</v>
      </c>
      <c r="P380" s="240"/>
      <c r="Q380" s="107">
        <f>ROUND(O380,0)</f>
        <v>0</v>
      </c>
      <c r="R380" s="240"/>
      <c r="S380" s="71" t="e">
        <f>Q380/M380</f>
        <v>#DIV/0!</v>
      </c>
      <c r="T380" s="241"/>
      <c r="V380" s="100"/>
    </row>
    <row r="381" spans="1:22" ht="18" customHeight="1" x14ac:dyDescent="0.25">
      <c r="A381" s="36"/>
      <c r="B381" s="238"/>
      <c r="C381" s="106"/>
      <c r="D381" s="243" t="s">
        <v>375</v>
      </c>
      <c r="E381" s="244"/>
      <c r="F381" s="244"/>
      <c r="G381" s="244"/>
      <c r="H381" s="245"/>
      <c r="I381" s="107">
        <v>0</v>
      </c>
      <c r="J381" s="240"/>
      <c r="K381" s="107">
        <f>M381-I381</f>
        <v>0</v>
      </c>
      <c r="L381" s="240"/>
      <c r="M381" s="107">
        <v>0</v>
      </c>
      <c r="N381" s="240"/>
      <c r="O381" s="107">
        <v>0</v>
      </c>
      <c r="P381" s="240"/>
      <c r="Q381" s="107">
        <f>ROUND(O381,0)</f>
        <v>0</v>
      </c>
      <c r="R381" s="240"/>
      <c r="S381" s="71" t="e">
        <f>Q381/M381</f>
        <v>#DIV/0!</v>
      </c>
      <c r="T381" s="241"/>
      <c r="V381" s="100"/>
    </row>
    <row r="382" spans="1:22" ht="18" customHeight="1" x14ac:dyDescent="0.25">
      <c r="A382" s="36"/>
      <c r="B382" s="238"/>
      <c r="C382" s="106"/>
      <c r="D382" s="243" t="s">
        <v>376</v>
      </c>
      <c r="E382" s="244"/>
      <c r="F382" s="244"/>
      <c r="G382" s="244"/>
      <c r="H382" s="245"/>
      <c r="I382" s="107">
        <v>0</v>
      </c>
      <c r="J382" s="240"/>
      <c r="K382" s="107">
        <f>M382-I382</f>
        <v>0</v>
      </c>
      <c r="L382" s="240"/>
      <c r="M382" s="107">
        <v>0</v>
      </c>
      <c r="N382" s="240"/>
      <c r="O382" s="107">
        <v>0</v>
      </c>
      <c r="P382" s="240"/>
      <c r="Q382" s="107">
        <f>ROUND(O382,0)</f>
        <v>0</v>
      </c>
      <c r="R382" s="240"/>
      <c r="S382" s="71" t="e">
        <f>Q382/M382</f>
        <v>#DIV/0!</v>
      </c>
      <c r="T382" s="241"/>
      <c r="V382" s="100"/>
    </row>
    <row r="383" spans="1:22" ht="18" customHeight="1" x14ac:dyDescent="0.25">
      <c r="A383" s="36"/>
      <c r="B383" s="238"/>
      <c r="C383" s="106" t="s">
        <v>377</v>
      </c>
      <c r="D383" s="224"/>
      <c r="E383" s="238"/>
      <c r="F383" s="239"/>
      <c r="G383" s="239"/>
      <c r="H383" s="239"/>
      <c r="I383" s="182"/>
      <c r="J383" s="113">
        <f>SUM(I384:I387)</f>
        <v>0</v>
      </c>
      <c r="K383" s="156"/>
      <c r="L383" s="113">
        <f>SUM(K384:K387)</f>
        <v>0</v>
      </c>
      <c r="M383" s="156"/>
      <c r="N383" s="113">
        <f>SUM(M384:M387)</f>
        <v>0</v>
      </c>
      <c r="O383" s="156"/>
      <c r="P383" s="113">
        <f>SUM(O384:O387)</f>
        <v>0</v>
      </c>
      <c r="Q383" s="156"/>
      <c r="R383" s="113">
        <f>SUM(Q384:Q387)</f>
        <v>0</v>
      </c>
      <c r="S383" s="104"/>
      <c r="T383" s="120" t="e">
        <f>R383/N383</f>
        <v>#DIV/0!</v>
      </c>
      <c r="V383" s="100"/>
    </row>
    <row r="384" spans="1:22" ht="18" customHeight="1" x14ac:dyDescent="0.25">
      <c r="A384" s="36"/>
      <c r="B384" s="238"/>
      <c r="C384" s="106"/>
      <c r="D384" s="243" t="s">
        <v>378</v>
      </c>
      <c r="E384" s="244"/>
      <c r="F384" s="244"/>
      <c r="G384" s="244"/>
      <c r="H384" s="245"/>
      <c r="I384" s="107">
        <v>0</v>
      </c>
      <c r="J384" s="240"/>
      <c r="K384" s="107">
        <f>M384-I384</f>
        <v>0</v>
      </c>
      <c r="L384" s="240"/>
      <c r="M384" s="107">
        <v>0</v>
      </c>
      <c r="N384" s="240"/>
      <c r="O384" s="107">
        <v>0</v>
      </c>
      <c r="P384" s="240"/>
      <c r="Q384" s="107">
        <f>ROUND(O384,0)</f>
        <v>0</v>
      </c>
      <c r="R384" s="240"/>
      <c r="S384" s="71" t="e">
        <f>Q384/M384</f>
        <v>#DIV/0!</v>
      </c>
      <c r="T384" s="241"/>
      <c r="V384" s="100"/>
    </row>
    <row r="385" spans="1:22" ht="18" customHeight="1" x14ac:dyDescent="0.25">
      <c r="A385" s="36"/>
      <c r="B385" s="238"/>
      <c r="C385" s="106"/>
      <c r="D385" s="243" t="s">
        <v>379</v>
      </c>
      <c r="E385" s="244"/>
      <c r="F385" s="244"/>
      <c r="G385" s="244"/>
      <c r="H385" s="245"/>
      <c r="I385" s="107">
        <v>0</v>
      </c>
      <c r="J385" s="240"/>
      <c r="K385" s="107">
        <f>M385-I385</f>
        <v>0</v>
      </c>
      <c r="L385" s="240"/>
      <c r="M385" s="107">
        <v>0</v>
      </c>
      <c r="N385" s="240"/>
      <c r="O385" s="107">
        <v>0</v>
      </c>
      <c r="P385" s="240"/>
      <c r="Q385" s="107">
        <f>ROUND(O385,0)</f>
        <v>0</v>
      </c>
      <c r="R385" s="240"/>
      <c r="S385" s="71" t="e">
        <f>Q385/M385</f>
        <v>#DIV/0!</v>
      </c>
      <c r="T385" s="241"/>
      <c r="V385" s="100"/>
    </row>
    <row r="386" spans="1:22" ht="18" customHeight="1" x14ac:dyDescent="0.25">
      <c r="A386" s="36"/>
      <c r="B386" s="238"/>
      <c r="C386" s="106"/>
      <c r="D386" s="243" t="s">
        <v>380</v>
      </c>
      <c r="E386" s="244"/>
      <c r="F386" s="244"/>
      <c r="G386" s="244"/>
      <c r="H386" s="245"/>
      <c r="I386" s="107">
        <v>0</v>
      </c>
      <c r="J386" s="240"/>
      <c r="K386" s="107">
        <f>M386-I386</f>
        <v>0</v>
      </c>
      <c r="L386" s="240"/>
      <c r="M386" s="107">
        <v>0</v>
      </c>
      <c r="N386" s="240"/>
      <c r="O386" s="107">
        <v>0</v>
      </c>
      <c r="P386" s="240"/>
      <c r="Q386" s="107">
        <f>ROUND(O386,0)</f>
        <v>0</v>
      </c>
      <c r="R386" s="240"/>
      <c r="S386" s="71" t="e">
        <f>Q386/M386</f>
        <v>#DIV/0!</v>
      </c>
      <c r="T386" s="241"/>
      <c r="V386" s="100"/>
    </row>
    <row r="387" spans="1:22" ht="18" customHeight="1" x14ac:dyDescent="0.25">
      <c r="A387" s="36"/>
      <c r="B387" s="238"/>
      <c r="C387" s="106"/>
      <c r="D387" s="243" t="s">
        <v>381</v>
      </c>
      <c r="E387" s="244"/>
      <c r="F387" s="244"/>
      <c r="G387" s="244"/>
      <c r="H387" s="245"/>
      <c r="I387" s="107">
        <v>0</v>
      </c>
      <c r="J387" s="240"/>
      <c r="K387" s="107">
        <f>M387-I387</f>
        <v>0</v>
      </c>
      <c r="L387" s="240"/>
      <c r="M387" s="107">
        <v>0</v>
      </c>
      <c r="N387" s="240"/>
      <c r="O387" s="107">
        <v>0</v>
      </c>
      <c r="P387" s="240"/>
      <c r="Q387" s="107">
        <f>ROUND(O387,0)</f>
        <v>0</v>
      </c>
      <c r="R387" s="240"/>
      <c r="S387" s="71" t="e">
        <f>Q387/M387</f>
        <v>#DIV/0!</v>
      </c>
      <c r="T387" s="241"/>
      <c r="V387" s="100"/>
    </row>
    <row r="388" spans="1:22" ht="18" customHeight="1" x14ac:dyDescent="0.25">
      <c r="A388" s="36"/>
      <c r="B388" s="238"/>
      <c r="C388" s="106" t="s">
        <v>382</v>
      </c>
      <c r="D388" s="224"/>
      <c r="E388" s="238"/>
      <c r="F388" s="239"/>
      <c r="G388" s="239"/>
      <c r="H388" s="239"/>
      <c r="I388" s="182"/>
      <c r="J388" s="113">
        <f>SUM(I389:I392)</f>
        <v>0</v>
      </c>
      <c r="K388" s="156"/>
      <c r="L388" s="113">
        <f>SUM(K389:K392)</f>
        <v>0</v>
      </c>
      <c r="M388" s="156"/>
      <c r="N388" s="113">
        <f>SUM(M389:M392)</f>
        <v>0</v>
      </c>
      <c r="O388" s="156"/>
      <c r="P388" s="113">
        <f>SUM(O389:O392)</f>
        <v>0</v>
      </c>
      <c r="Q388" s="156"/>
      <c r="R388" s="113">
        <f>SUM(Q389:Q392)</f>
        <v>0</v>
      </c>
      <c r="S388" s="104"/>
      <c r="T388" s="120" t="e">
        <f>R388/N388</f>
        <v>#DIV/0!</v>
      </c>
      <c r="V388" s="100"/>
    </row>
    <row r="389" spans="1:22" ht="18" customHeight="1" x14ac:dyDescent="0.25">
      <c r="A389" s="36"/>
      <c r="B389" s="238"/>
      <c r="C389" s="106"/>
      <c r="D389" s="243" t="s">
        <v>383</v>
      </c>
      <c r="E389" s="244"/>
      <c r="F389" s="244"/>
      <c r="G389" s="244"/>
      <c r="H389" s="245"/>
      <c r="I389" s="107">
        <v>0</v>
      </c>
      <c r="J389" s="240"/>
      <c r="K389" s="107">
        <f t="shared" ref="K389:K394" si="45">M389-I389</f>
        <v>0</v>
      </c>
      <c r="L389" s="240"/>
      <c r="M389" s="107">
        <v>0</v>
      </c>
      <c r="N389" s="240"/>
      <c r="O389" s="107">
        <v>0</v>
      </c>
      <c r="P389" s="240"/>
      <c r="Q389" s="107">
        <f t="shared" ref="Q389:Q394" si="46">ROUND(O389,0)</f>
        <v>0</v>
      </c>
      <c r="R389" s="240"/>
      <c r="S389" s="71" t="e">
        <f t="shared" ref="S389:S394" si="47">Q389/M389</f>
        <v>#DIV/0!</v>
      </c>
      <c r="T389" s="241"/>
      <c r="V389" s="100"/>
    </row>
    <row r="390" spans="1:22" ht="18" customHeight="1" x14ac:dyDescent="0.25">
      <c r="A390" s="36"/>
      <c r="B390" s="238"/>
      <c r="C390" s="106"/>
      <c r="D390" s="243" t="s">
        <v>384</v>
      </c>
      <c r="E390" s="244"/>
      <c r="F390" s="244"/>
      <c r="G390" s="244"/>
      <c r="H390" s="245"/>
      <c r="I390" s="107">
        <v>0</v>
      </c>
      <c r="J390" s="240"/>
      <c r="K390" s="107">
        <f t="shared" si="45"/>
        <v>0</v>
      </c>
      <c r="L390" s="240"/>
      <c r="M390" s="107">
        <v>0</v>
      </c>
      <c r="N390" s="240"/>
      <c r="O390" s="107">
        <v>0</v>
      </c>
      <c r="P390" s="240"/>
      <c r="Q390" s="107">
        <f t="shared" si="46"/>
        <v>0</v>
      </c>
      <c r="R390" s="240"/>
      <c r="S390" s="71" t="e">
        <f t="shared" si="47"/>
        <v>#DIV/0!</v>
      </c>
      <c r="T390" s="241"/>
      <c r="V390" s="100"/>
    </row>
    <row r="391" spans="1:22" ht="18" customHeight="1" x14ac:dyDescent="0.25">
      <c r="A391" s="36"/>
      <c r="B391" s="238"/>
      <c r="C391" s="106"/>
      <c r="D391" s="243" t="s">
        <v>385</v>
      </c>
      <c r="E391" s="244"/>
      <c r="F391" s="244"/>
      <c r="G391" s="244"/>
      <c r="H391" s="245"/>
      <c r="I391" s="107">
        <f>[2]eredeti!$FH$10188/1000</f>
        <v>0</v>
      </c>
      <c r="J391" s="240"/>
      <c r="K391" s="107">
        <f t="shared" si="45"/>
        <v>0</v>
      </c>
      <c r="L391" s="240"/>
      <c r="M391" s="107">
        <f>'[2]VI. módosított'!$FH$10188/1000</f>
        <v>0</v>
      </c>
      <c r="N391" s="240"/>
      <c r="O391" s="107">
        <f>'[2]teljesítés 2015.06.30-ig (0714)'!$FH$10188/1000</f>
        <v>0</v>
      </c>
      <c r="P391" s="240"/>
      <c r="Q391" s="107">
        <f t="shared" si="46"/>
        <v>0</v>
      </c>
      <c r="R391" s="240"/>
      <c r="S391" s="71" t="e">
        <f t="shared" si="47"/>
        <v>#DIV/0!</v>
      </c>
      <c r="T391" s="241"/>
      <c r="V391" s="100"/>
    </row>
    <row r="392" spans="1:22" ht="18" customHeight="1" x14ac:dyDescent="0.25">
      <c r="A392" s="36"/>
      <c r="B392" s="238"/>
      <c r="C392" s="106"/>
      <c r="D392" s="243" t="s">
        <v>386</v>
      </c>
      <c r="E392" s="244"/>
      <c r="F392" s="244"/>
      <c r="G392" s="244"/>
      <c r="H392" s="245"/>
      <c r="I392" s="107">
        <v>0</v>
      </c>
      <c r="J392" s="240"/>
      <c r="K392" s="107">
        <f t="shared" si="45"/>
        <v>0</v>
      </c>
      <c r="L392" s="240"/>
      <c r="M392" s="107">
        <v>0</v>
      </c>
      <c r="N392" s="240"/>
      <c r="O392" s="107">
        <v>0</v>
      </c>
      <c r="P392" s="240"/>
      <c r="Q392" s="107">
        <f t="shared" si="46"/>
        <v>0</v>
      </c>
      <c r="R392" s="240"/>
      <c r="S392" s="71" t="e">
        <f t="shared" si="47"/>
        <v>#DIV/0!</v>
      </c>
      <c r="T392" s="241"/>
      <c r="V392" s="100"/>
    </row>
    <row r="393" spans="1:22" ht="18" customHeight="1" x14ac:dyDescent="0.25">
      <c r="A393" s="36"/>
      <c r="B393" s="238"/>
      <c r="C393" s="106" t="s">
        <v>387</v>
      </c>
      <c r="D393" s="224"/>
      <c r="E393" s="238"/>
      <c r="F393" s="239"/>
      <c r="G393" s="239"/>
      <c r="H393" s="239"/>
      <c r="I393" s="107">
        <v>0</v>
      </c>
      <c r="J393" s="113">
        <f>I393</f>
        <v>0</v>
      </c>
      <c r="K393" s="107">
        <f t="shared" si="45"/>
        <v>0</v>
      </c>
      <c r="L393" s="113">
        <f>K393</f>
        <v>0</v>
      </c>
      <c r="M393" s="107">
        <v>0</v>
      </c>
      <c r="N393" s="113">
        <f>M393</f>
        <v>0</v>
      </c>
      <c r="O393" s="107">
        <v>0</v>
      </c>
      <c r="P393" s="113">
        <f>O393</f>
        <v>0</v>
      </c>
      <c r="Q393" s="107">
        <f t="shared" si="46"/>
        <v>0</v>
      </c>
      <c r="R393" s="113">
        <f>Q393</f>
        <v>0</v>
      </c>
      <c r="S393" s="71" t="e">
        <f t="shared" si="47"/>
        <v>#DIV/0!</v>
      </c>
      <c r="T393" s="120" t="e">
        <f>S393</f>
        <v>#DIV/0!</v>
      </c>
      <c r="V393" s="100"/>
    </row>
    <row r="394" spans="1:22" ht="18" customHeight="1" x14ac:dyDescent="0.25">
      <c r="A394" s="36"/>
      <c r="B394" s="238"/>
      <c r="C394" s="106" t="s">
        <v>388</v>
      </c>
      <c r="D394" s="224"/>
      <c r="E394" s="238"/>
      <c r="F394" s="239"/>
      <c r="G394" s="239"/>
      <c r="H394" s="239"/>
      <c r="I394" s="107">
        <v>0</v>
      </c>
      <c r="J394" s="113">
        <f>I394</f>
        <v>0</v>
      </c>
      <c r="K394" s="107">
        <f t="shared" si="45"/>
        <v>0</v>
      </c>
      <c r="L394" s="113">
        <f>K394</f>
        <v>0</v>
      </c>
      <c r="M394" s="107">
        <v>0</v>
      </c>
      <c r="N394" s="113">
        <f>M394</f>
        <v>0</v>
      </c>
      <c r="O394" s="107">
        <v>0</v>
      </c>
      <c r="P394" s="113">
        <f>O394</f>
        <v>0</v>
      </c>
      <c r="Q394" s="107">
        <f t="shared" si="46"/>
        <v>0</v>
      </c>
      <c r="R394" s="113">
        <f>Q394</f>
        <v>0</v>
      </c>
      <c r="S394" s="71" t="e">
        <f t="shared" si="47"/>
        <v>#DIV/0!</v>
      </c>
      <c r="T394" s="120" t="e">
        <f>S394</f>
        <v>#DIV/0!</v>
      </c>
      <c r="V394" s="100"/>
    </row>
    <row r="395" spans="1:22" ht="18" customHeight="1" x14ac:dyDescent="0.25">
      <c r="A395" s="36"/>
      <c r="B395" s="238"/>
      <c r="C395" s="238"/>
      <c r="D395" s="224"/>
      <c r="E395" s="238"/>
      <c r="F395" s="239"/>
      <c r="G395" s="239"/>
      <c r="H395" s="239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1"/>
      <c r="V395" s="100"/>
    </row>
    <row r="396" spans="1:22" ht="18" customHeight="1" x14ac:dyDescent="0.25">
      <c r="A396" s="202" t="s">
        <v>389</v>
      </c>
      <c r="B396" s="106"/>
      <c r="C396" s="112"/>
      <c r="D396" s="106"/>
      <c r="E396" s="106"/>
      <c r="F396" s="106"/>
      <c r="G396" s="106"/>
      <c r="H396" s="106"/>
      <c r="I396" s="203"/>
      <c r="J396" s="204">
        <f>SUM(J379:J394)</f>
        <v>0</v>
      </c>
      <c r="K396" s="205"/>
      <c r="L396" s="204">
        <f>SUM(L379:L394)</f>
        <v>0</v>
      </c>
      <c r="M396" s="203"/>
      <c r="N396" s="204">
        <f>SUM(N379:N394)</f>
        <v>0</v>
      </c>
      <c r="O396" s="203"/>
      <c r="P396" s="204">
        <f>SUM(P379:P394)</f>
        <v>0</v>
      </c>
      <c r="Q396" s="203"/>
      <c r="R396" s="204">
        <f>SUM(R379:R394)</f>
        <v>0</v>
      </c>
      <c r="S396" s="203"/>
      <c r="T396" s="206" t="e">
        <f>R396/N396</f>
        <v>#DIV/0!</v>
      </c>
      <c r="V396" s="100"/>
    </row>
    <row r="397" spans="1:22" ht="18" customHeight="1" x14ac:dyDescent="0.25">
      <c r="A397" s="36"/>
      <c r="B397" s="238"/>
      <c r="C397" s="238"/>
      <c r="D397" s="224"/>
      <c r="E397" s="238"/>
      <c r="F397" s="239"/>
      <c r="G397" s="239"/>
      <c r="H397" s="239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1"/>
      <c r="V397" s="100"/>
    </row>
    <row r="398" spans="1:22" ht="18" customHeight="1" x14ac:dyDescent="0.25">
      <c r="A398" s="36" t="s">
        <v>390</v>
      </c>
      <c r="B398" s="238"/>
      <c r="C398" s="238"/>
      <c r="D398" s="224"/>
      <c r="E398" s="238"/>
      <c r="F398" s="239"/>
      <c r="G398" s="239"/>
      <c r="H398" s="239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1"/>
      <c r="V398" s="100"/>
    </row>
    <row r="399" spans="1:22" ht="18" customHeight="1" x14ac:dyDescent="0.25">
      <c r="A399" s="36"/>
      <c r="B399" s="238"/>
      <c r="C399" s="106" t="s">
        <v>391</v>
      </c>
      <c r="D399" s="224"/>
      <c r="E399" s="238"/>
      <c r="F399" s="239"/>
      <c r="G399" s="239"/>
      <c r="H399" s="239"/>
      <c r="I399" s="107">
        <v>0</v>
      </c>
      <c r="J399" s="113">
        <f>I399</f>
        <v>0</v>
      </c>
      <c r="K399" s="107">
        <f>M399-I399</f>
        <v>0</v>
      </c>
      <c r="L399" s="113">
        <f>K399</f>
        <v>0</v>
      </c>
      <c r="M399" s="107">
        <v>0</v>
      </c>
      <c r="N399" s="113">
        <f>M399</f>
        <v>0</v>
      </c>
      <c r="O399" s="107">
        <v>0</v>
      </c>
      <c r="P399" s="113">
        <f>O399</f>
        <v>0</v>
      </c>
      <c r="Q399" s="107">
        <f>ROUND(O399,0)</f>
        <v>0</v>
      </c>
      <c r="R399" s="113">
        <f>Q399</f>
        <v>0</v>
      </c>
      <c r="S399" s="71" t="e">
        <f>Q399/M399</f>
        <v>#DIV/0!</v>
      </c>
      <c r="T399" s="120" t="e">
        <f>S399</f>
        <v>#DIV/0!</v>
      </c>
      <c r="V399" s="100"/>
    </row>
    <row r="400" spans="1:22" ht="18" customHeight="1" x14ac:dyDescent="0.25">
      <c r="A400" s="36"/>
      <c r="B400" s="238"/>
      <c r="C400" s="112" t="s">
        <v>392</v>
      </c>
      <c r="D400" s="224"/>
      <c r="E400" s="238"/>
      <c r="F400" s="239"/>
      <c r="G400" s="239"/>
      <c r="H400" s="239"/>
      <c r="I400" s="107">
        <v>0</v>
      </c>
      <c r="J400" s="113">
        <f>I400</f>
        <v>0</v>
      </c>
      <c r="K400" s="107">
        <f>M400-I400</f>
        <v>0</v>
      </c>
      <c r="L400" s="113">
        <f>K400</f>
        <v>0</v>
      </c>
      <c r="M400" s="107">
        <v>0</v>
      </c>
      <c r="N400" s="113">
        <f>M400</f>
        <v>0</v>
      </c>
      <c r="O400" s="107">
        <v>0</v>
      </c>
      <c r="P400" s="113">
        <f>O400</f>
        <v>0</v>
      </c>
      <c r="Q400" s="107">
        <f>ROUND(O400,0)</f>
        <v>0</v>
      </c>
      <c r="R400" s="113">
        <f>Q400</f>
        <v>0</v>
      </c>
      <c r="S400" s="71" t="e">
        <f>Q400/M400</f>
        <v>#DIV/0!</v>
      </c>
      <c r="T400" s="120" t="e">
        <f>S400</f>
        <v>#DIV/0!</v>
      </c>
      <c r="V400" s="100"/>
    </row>
    <row r="401" spans="1:22" ht="18" customHeight="1" x14ac:dyDescent="0.25">
      <c r="A401" s="36"/>
      <c r="B401" s="238"/>
      <c r="C401" s="238"/>
      <c r="D401" s="224"/>
      <c r="E401" s="238"/>
      <c r="F401" s="239"/>
      <c r="G401" s="239"/>
      <c r="H401" s="239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1"/>
      <c r="V401" s="100"/>
    </row>
    <row r="402" spans="1:22" ht="18" customHeight="1" x14ac:dyDescent="0.25">
      <c r="A402" s="202" t="s">
        <v>393</v>
      </c>
      <c r="B402" s="106"/>
      <c r="C402" s="112"/>
      <c r="D402" s="106"/>
      <c r="E402" s="106"/>
      <c r="F402" s="106"/>
      <c r="G402" s="106"/>
      <c r="H402" s="106"/>
      <c r="I402" s="203"/>
      <c r="J402" s="204">
        <f>SUM(J399:J400)</f>
        <v>0</v>
      </c>
      <c r="K402" s="205"/>
      <c r="L402" s="204">
        <f>SUM(L399:L400)</f>
        <v>0</v>
      </c>
      <c r="M402" s="203"/>
      <c r="N402" s="204">
        <f>SUM(N399:N400)</f>
        <v>0</v>
      </c>
      <c r="O402" s="203"/>
      <c r="P402" s="204">
        <f>SUM(P399:P400)</f>
        <v>0</v>
      </c>
      <c r="Q402" s="203"/>
      <c r="R402" s="204">
        <f>SUM(R399:R400)</f>
        <v>0</v>
      </c>
      <c r="S402" s="203"/>
      <c r="T402" s="206" t="e">
        <f>R402/N402</f>
        <v>#DIV/0!</v>
      </c>
      <c r="V402" s="100"/>
    </row>
    <row r="403" spans="1:22" ht="18" customHeight="1" x14ac:dyDescent="0.25">
      <c r="A403" s="36"/>
      <c r="B403" s="238"/>
      <c r="C403" s="238"/>
      <c r="D403" s="224"/>
      <c r="E403" s="238"/>
      <c r="F403" s="239"/>
      <c r="G403" s="239"/>
      <c r="H403" s="239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1"/>
      <c r="V403" s="100"/>
    </row>
    <row r="404" spans="1:22" ht="18" customHeight="1" x14ac:dyDescent="0.25">
      <c r="A404" s="36" t="s">
        <v>394</v>
      </c>
      <c r="B404" s="238"/>
      <c r="C404" s="238"/>
      <c r="D404" s="224"/>
      <c r="E404" s="238"/>
      <c r="F404" s="239"/>
      <c r="G404" s="239"/>
      <c r="H404" s="239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1"/>
      <c r="V404" s="100"/>
    </row>
    <row r="405" spans="1:22" ht="18" customHeight="1" x14ac:dyDescent="0.25">
      <c r="A405" s="36"/>
      <c r="B405" s="238"/>
      <c r="C405" s="130" t="s">
        <v>395</v>
      </c>
      <c r="D405" s="224"/>
      <c r="E405" s="238"/>
      <c r="F405" s="239"/>
      <c r="G405" s="239"/>
      <c r="H405" s="239"/>
      <c r="I405" s="107">
        <v>0</v>
      </c>
      <c r="J405" s="113">
        <f>I405</f>
        <v>0</v>
      </c>
      <c r="K405" s="107">
        <f>M405-I405</f>
        <v>0</v>
      </c>
      <c r="L405" s="113">
        <f>K405</f>
        <v>0</v>
      </c>
      <c r="M405" s="107">
        <v>0</v>
      </c>
      <c r="N405" s="113">
        <f>M405</f>
        <v>0</v>
      </c>
      <c r="O405" s="107">
        <v>0</v>
      </c>
      <c r="P405" s="113">
        <f>O405</f>
        <v>0</v>
      </c>
      <c r="Q405" s="107">
        <f>ROUND(O405,0)</f>
        <v>0</v>
      </c>
      <c r="R405" s="113">
        <f>Q405</f>
        <v>0</v>
      </c>
      <c r="S405" s="71" t="e">
        <f>Q405/M405</f>
        <v>#DIV/0!</v>
      </c>
      <c r="T405" s="120" t="e">
        <f>S405</f>
        <v>#DIV/0!</v>
      </c>
      <c r="V405" s="100"/>
    </row>
    <row r="406" spans="1:22" ht="18" customHeight="1" x14ac:dyDescent="0.25">
      <c r="A406" s="36"/>
      <c r="B406" s="238"/>
      <c r="C406" s="112" t="s">
        <v>396</v>
      </c>
      <c r="D406" s="224"/>
      <c r="E406" s="238"/>
      <c r="F406" s="239"/>
      <c r="G406" s="239"/>
      <c r="H406" s="239"/>
      <c r="I406" s="107">
        <v>0</v>
      </c>
      <c r="J406" s="113">
        <f>I406</f>
        <v>0</v>
      </c>
      <c r="K406" s="107">
        <f>M406-I406</f>
        <v>0</v>
      </c>
      <c r="L406" s="113">
        <f>K406</f>
        <v>0</v>
      </c>
      <c r="M406" s="107">
        <v>0</v>
      </c>
      <c r="N406" s="113">
        <f>M406</f>
        <v>0</v>
      </c>
      <c r="O406" s="107">
        <v>0</v>
      </c>
      <c r="P406" s="113">
        <f>O406</f>
        <v>0</v>
      </c>
      <c r="Q406" s="107">
        <f>ROUND(O406,0)</f>
        <v>0</v>
      </c>
      <c r="R406" s="113">
        <f>Q406</f>
        <v>0</v>
      </c>
      <c r="S406" s="71" t="e">
        <f>Q406/M406</f>
        <v>#DIV/0!</v>
      </c>
      <c r="T406" s="120" t="e">
        <f>S406</f>
        <v>#DIV/0!</v>
      </c>
      <c r="V406" s="100"/>
    </row>
    <row r="407" spans="1:22" ht="18" customHeight="1" x14ac:dyDescent="0.25">
      <c r="A407" s="36"/>
      <c r="B407" s="238"/>
      <c r="C407" s="238"/>
      <c r="D407" s="224"/>
      <c r="E407" s="238"/>
      <c r="F407" s="239"/>
      <c r="G407" s="239"/>
      <c r="H407" s="239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1"/>
      <c r="V407" s="100"/>
    </row>
    <row r="408" spans="1:22" ht="18" customHeight="1" x14ac:dyDescent="0.25">
      <c r="A408" s="202" t="s">
        <v>397</v>
      </c>
      <c r="B408" s="106"/>
      <c r="C408" s="112"/>
      <c r="D408" s="106"/>
      <c r="E408" s="106"/>
      <c r="F408" s="106"/>
      <c r="G408" s="106"/>
      <c r="H408" s="106"/>
      <c r="I408" s="203"/>
      <c r="J408" s="204">
        <f>SUM(J405:J406)</f>
        <v>0</v>
      </c>
      <c r="K408" s="205"/>
      <c r="L408" s="204">
        <f>SUM(L405:L406)</f>
        <v>0</v>
      </c>
      <c r="M408" s="203"/>
      <c r="N408" s="204">
        <f>SUM(N405:N406)</f>
        <v>0</v>
      </c>
      <c r="O408" s="203"/>
      <c r="P408" s="204">
        <f>SUM(P405:P406)</f>
        <v>0</v>
      </c>
      <c r="Q408" s="203"/>
      <c r="R408" s="204">
        <f>SUM(R405:R406)</f>
        <v>0</v>
      </c>
      <c r="S408" s="203"/>
      <c r="T408" s="206" t="e">
        <f>R408/N408</f>
        <v>#DIV/0!</v>
      </c>
      <c r="V408" s="100"/>
    </row>
    <row r="409" spans="1:22" ht="18" customHeight="1" x14ac:dyDescent="0.25">
      <c r="A409" s="36"/>
      <c r="B409" s="238"/>
      <c r="C409" s="238"/>
      <c r="D409" s="224"/>
      <c r="E409" s="238"/>
      <c r="F409" s="239"/>
      <c r="G409" s="239"/>
      <c r="H409" s="239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1"/>
      <c r="V409" s="100"/>
    </row>
    <row r="410" spans="1:22" ht="18" customHeight="1" x14ac:dyDescent="0.25">
      <c r="A410" s="252" t="s">
        <v>398</v>
      </c>
      <c r="B410" s="253"/>
      <c r="C410" s="253"/>
      <c r="D410" s="224"/>
      <c r="E410" s="253"/>
      <c r="F410" s="254"/>
      <c r="G410" s="254"/>
      <c r="H410" s="254"/>
      <c r="I410" s="255"/>
      <c r="J410" s="226">
        <f>J314+J321+J332+J376+J396+J402+J408</f>
        <v>530541</v>
      </c>
      <c r="K410" s="227"/>
      <c r="L410" s="226">
        <f>L314+L321+L332+L376+L396+L402+L408</f>
        <v>37780</v>
      </c>
      <c r="M410" s="225"/>
      <c r="N410" s="226">
        <f>N314+N321+N332+N376+N396+N402+N408</f>
        <v>568321</v>
      </c>
      <c r="O410" s="225"/>
      <c r="P410" s="226">
        <f>P314+P321+P332+P376+P396+P402+P408</f>
        <v>305776.43536</v>
      </c>
      <c r="Q410" s="225"/>
      <c r="R410" s="226">
        <f>R314+R321+R332+R376+R396+R402+R408</f>
        <v>305776</v>
      </c>
      <c r="S410" s="225"/>
      <c r="T410" s="228">
        <f>R410/N410</f>
        <v>0.53803396320037444</v>
      </c>
      <c r="V410" s="100"/>
    </row>
    <row r="411" spans="1:22" ht="18" customHeight="1" x14ac:dyDescent="0.25">
      <c r="A411" s="36"/>
      <c r="B411" s="238"/>
      <c r="C411" s="238"/>
      <c r="D411" s="224"/>
      <c r="E411" s="238"/>
      <c r="F411" s="239"/>
      <c r="G411" s="239"/>
      <c r="H411" s="239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1"/>
      <c r="V411" s="100"/>
    </row>
    <row r="412" spans="1:22" ht="18" customHeight="1" x14ac:dyDescent="0.25">
      <c r="A412" s="256" t="s">
        <v>399</v>
      </c>
      <c r="B412" s="244"/>
      <c r="C412" s="244"/>
      <c r="D412" s="244"/>
      <c r="E412" s="244"/>
      <c r="F412" s="244"/>
      <c r="G412" s="244"/>
      <c r="H412" s="239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1"/>
      <c r="V412" s="100"/>
    </row>
    <row r="413" spans="1:22" ht="18" customHeight="1" x14ac:dyDescent="0.25">
      <c r="A413" s="36"/>
      <c r="B413" s="238"/>
      <c r="C413" s="112" t="s">
        <v>400</v>
      </c>
      <c r="D413" s="224"/>
      <c r="E413" s="238"/>
      <c r="F413" s="239"/>
      <c r="G413" s="239"/>
      <c r="H413" s="239"/>
      <c r="I413" s="205"/>
      <c r="J413" s="113">
        <f>SUM(I414:I415)</f>
        <v>0</v>
      </c>
      <c r="K413" s="174"/>
      <c r="L413" s="113">
        <f>SUM(K414:K415)</f>
        <v>7144</v>
      </c>
      <c r="M413" s="108"/>
      <c r="N413" s="113">
        <f>SUM(M414:M415)</f>
        <v>7144</v>
      </c>
      <c r="O413" s="108"/>
      <c r="P413" s="113">
        <f>SUM(O414:O415)</f>
        <v>7144.6180000000004</v>
      </c>
      <c r="Q413" s="108"/>
      <c r="R413" s="113">
        <f>SUM(Q414:Q415)</f>
        <v>7144</v>
      </c>
      <c r="S413" s="108"/>
      <c r="T413" s="120">
        <f>R413/N413</f>
        <v>1</v>
      </c>
      <c r="V413" s="100"/>
    </row>
    <row r="414" spans="1:22" ht="18" customHeight="1" x14ac:dyDescent="0.25">
      <c r="A414" s="36"/>
      <c r="B414" s="238"/>
      <c r="C414" s="112"/>
      <c r="D414" s="257" t="s">
        <v>401</v>
      </c>
      <c r="E414" s="244"/>
      <c r="F414" s="244"/>
      <c r="G414" s="244"/>
      <c r="H414" s="245"/>
      <c r="I414" s="107">
        <f>SUM([2]eredeti!$FH$10190:$FH$10191)/1000</f>
        <v>0</v>
      </c>
      <c r="J414" s="240"/>
      <c r="K414" s="107">
        <f>M414-I414</f>
        <v>7144</v>
      </c>
      <c r="L414" s="240"/>
      <c r="M414" s="107">
        <f>SUM('[2]VI. módosított'!$FH$10190:$FH$10191)/1000</f>
        <v>7144</v>
      </c>
      <c r="N414" s="240"/>
      <c r="O414" s="107">
        <f>SUM('[2]teljesítés 2015.06.30-ig (0714)'!$FH$10190:$FH$10191)/1000</f>
        <v>7144.6180000000004</v>
      </c>
      <c r="P414" s="240"/>
      <c r="Q414" s="107">
        <f>ROUND(O414,0)-1</f>
        <v>7144</v>
      </c>
      <c r="R414" s="240"/>
      <c r="S414" s="71">
        <f>Q414/M414</f>
        <v>1</v>
      </c>
      <c r="T414" s="241"/>
      <c r="V414" s="100"/>
    </row>
    <row r="415" spans="1:22" ht="18" customHeight="1" x14ac:dyDescent="0.25">
      <c r="A415" s="36"/>
      <c r="B415" s="238"/>
      <c r="C415" s="112"/>
      <c r="D415" s="257" t="s">
        <v>402</v>
      </c>
      <c r="E415" s="244"/>
      <c r="F415" s="244"/>
      <c r="G415" s="244"/>
      <c r="H415" s="245"/>
      <c r="I415" s="107">
        <v>0</v>
      </c>
      <c r="J415" s="240"/>
      <c r="K415" s="107">
        <f>M415-I415</f>
        <v>0</v>
      </c>
      <c r="L415" s="240"/>
      <c r="M415" s="107">
        <v>0</v>
      </c>
      <c r="N415" s="240"/>
      <c r="O415" s="107">
        <v>0</v>
      </c>
      <c r="P415" s="240"/>
      <c r="Q415" s="107">
        <f>ROUND(O415,0)</f>
        <v>0</v>
      </c>
      <c r="R415" s="240"/>
      <c r="S415" s="71" t="e">
        <f>Q415/M415</f>
        <v>#DIV/0!</v>
      </c>
      <c r="T415" s="241"/>
      <c r="V415" s="100"/>
    </row>
    <row r="416" spans="1:22" ht="18" customHeight="1" x14ac:dyDescent="0.25">
      <c r="A416" s="36"/>
      <c r="B416" s="238"/>
      <c r="C416" s="112" t="s">
        <v>403</v>
      </c>
      <c r="D416" s="224"/>
      <c r="E416" s="238"/>
      <c r="F416" s="239"/>
      <c r="G416" s="239"/>
      <c r="H416" s="239"/>
      <c r="I416" s="242"/>
      <c r="J416" s="113">
        <f>SUM(I417:I418)</f>
        <v>182046</v>
      </c>
      <c r="K416" s="156"/>
      <c r="L416" s="113">
        <f>SUM(K417:K418)</f>
        <v>6262</v>
      </c>
      <c r="M416" s="156"/>
      <c r="N416" s="113">
        <f>SUM(M417:M418)</f>
        <v>188308</v>
      </c>
      <c r="O416" s="156"/>
      <c r="P416" s="113">
        <f>SUM(O417:O418)</f>
        <v>98364.743000000002</v>
      </c>
      <c r="Q416" s="156"/>
      <c r="R416" s="113">
        <f>SUM(Q417:Q418)</f>
        <v>98365</v>
      </c>
      <c r="S416" s="156"/>
      <c r="T416" s="120">
        <f>R416/N416</f>
        <v>0.52236230006160123</v>
      </c>
      <c r="V416" s="100"/>
    </row>
    <row r="417" spans="1:22" ht="18" customHeight="1" x14ac:dyDescent="0.25">
      <c r="A417" s="36"/>
      <c r="B417" s="238"/>
      <c r="C417" s="112"/>
      <c r="D417" s="257" t="s">
        <v>404</v>
      </c>
      <c r="E417" s="244"/>
      <c r="F417" s="244"/>
      <c r="G417" s="244"/>
      <c r="H417" s="245"/>
      <c r="I417" s="107">
        <f>[2]eredeti!$FH$10196/1000</f>
        <v>182046</v>
      </c>
      <c r="J417" s="205"/>
      <c r="K417" s="107">
        <f>M417-I417</f>
        <v>6262</v>
      </c>
      <c r="L417" s="205"/>
      <c r="M417" s="107">
        <f>'[2]VI. módosított'!$FH$10196/1000</f>
        <v>188308</v>
      </c>
      <c r="N417" s="205"/>
      <c r="O417" s="107">
        <f>'[2]teljesítés 2015.06.30-ig (0714)'!$FH$10196/1000</f>
        <v>98364.743000000002</v>
      </c>
      <c r="P417" s="205"/>
      <c r="Q417" s="107">
        <f>ROUND(O417,0)</f>
        <v>98365</v>
      </c>
      <c r="R417" s="205"/>
      <c r="S417" s="71">
        <f>Q417/M417</f>
        <v>0.52236230006160123</v>
      </c>
      <c r="T417" s="258"/>
      <c r="V417" s="100"/>
    </row>
    <row r="418" spans="1:22" ht="18" customHeight="1" x14ac:dyDescent="0.25">
      <c r="A418" s="36"/>
      <c r="B418" s="238"/>
      <c r="C418" s="112"/>
      <c r="D418" s="257" t="s">
        <v>405</v>
      </c>
      <c r="E418" s="244"/>
      <c r="F418" s="244"/>
      <c r="G418" s="244"/>
      <c r="H418" s="245"/>
      <c r="I418" s="107">
        <v>0</v>
      </c>
      <c r="J418" s="240"/>
      <c r="K418" s="107">
        <f>M418-I418</f>
        <v>0</v>
      </c>
      <c r="L418" s="240"/>
      <c r="M418" s="107">
        <v>0</v>
      </c>
      <c r="N418" s="240"/>
      <c r="O418" s="107">
        <v>0</v>
      </c>
      <c r="P418" s="240"/>
      <c r="Q418" s="107">
        <f>ROUND(O418,0)</f>
        <v>0</v>
      </c>
      <c r="R418" s="240"/>
      <c r="S418" s="71" t="e">
        <f>Q418/M418</f>
        <v>#DIV/0!</v>
      </c>
      <c r="T418" s="241"/>
      <c r="V418" s="100"/>
    </row>
    <row r="419" spans="1:22" ht="18" customHeight="1" x14ac:dyDescent="0.25">
      <c r="A419" s="36"/>
      <c r="B419" s="238"/>
      <c r="C419" s="112" t="s">
        <v>406</v>
      </c>
      <c r="D419" s="224"/>
      <c r="E419" s="238"/>
      <c r="F419" s="239"/>
      <c r="G419" s="239"/>
      <c r="H419" s="239"/>
      <c r="I419" s="242"/>
      <c r="J419" s="113">
        <f>SUM(I420:I421)</f>
        <v>1710072</v>
      </c>
      <c r="K419" s="156"/>
      <c r="L419" s="113">
        <f>SUM(K420:K421)</f>
        <v>119126</v>
      </c>
      <c r="M419" s="156"/>
      <c r="N419" s="113">
        <f>SUM(M420:M421)</f>
        <v>1829198</v>
      </c>
      <c r="O419" s="156"/>
      <c r="P419" s="113">
        <f>SUM(O420:O421)</f>
        <v>833257.402</v>
      </c>
      <c r="Q419" s="156"/>
      <c r="R419" s="113">
        <f>SUM(Q420:Q421)</f>
        <v>833445</v>
      </c>
      <c r="S419" s="156"/>
      <c r="T419" s="120">
        <f>R419/N419</f>
        <v>0.45563410850000929</v>
      </c>
      <c r="V419" s="100"/>
    </row>
    <row r="420" spans="1:22" ht="18" customHeight="1" x14ac:dyDescent="0.25">
      <c r="A420" s="36"/>
      <c r="B420" s="238"/>
      <c r="C420" s="112"/>
      <c r="D420" s="257" t="s">
        <v>404</v>
      </c>
      <c r="E420" s="244"/>
      <c r="F420" s="244"/>
      <c r="G420" s="244"/>
      <c r="H420" s="245"/>
      <c r="I420" s="107">
        <f>[2]eredeti!$FH$10195/1000</f>
        <v>1641051</v>
      </c>
      <c r="J420" s="205"/>
      <c r="K420" s="107">
        <f>M420-I420</f>
        <v>-15805</v>
      </c>
      <c r="L420" s="205"/>
      <c r="M420" s="107">
        <f>'[2]VI. módosított'!$FH$10195/1000</f>
        <v>1625246</v>
      </c>
      <c r="N420" s="205"/>
      <c r="O420" s="107">
        <f>'[2]teljesítés 2015.06.30-ig (0714)'!$FH$10195/1000-100</f>
        <v>795647.83400000003</v>
      </c>
      <c r="P420" s="205"/>
      <c r="Q420" s="107">
        <f>ROUND(O420,0)+187</f>
        <v>795835</v>
      </c>
      <c r="R420" s="205"/>
      <c r="S420" s="71">
        <f>Q420/M420</f>
        <v>0.48967048680630504</v>
      </c>
      <c r="T420" s="258"/>
      <c r="V420" s="100"/>
    </row>
    <row r="421" spans="1:22" ht="18" customHeight="1" x14ac:dyDescent="0.25">
      <c r="A421" s="36"/>
      <c r="B421" s="238"/>
      <c r="C421" s="112"/>
      <c r="D421" s="257" t="s">
        <v>407</v>
      </c>
      <c r="E421" s="244"/>
      <c r="F421" s="244"/>
      <c r="G421" s="244"/>
      <c r="H421" s="245"/>
      <c r="I421" s="107">
        <f>[2]eredeti!$FH$10193/1000</f>
        <v>69021</v>
      </c>
      <c r="J421" s="240"/>
      <c r="K421" s="107">
        <f>M421-I421</f>
        <v>134931</v>
      </c>
      <c r="L421" s="240"/>
      <c r="M421" s="107">
        <f>'[2]VI. módosított'!$FH$10193/1000</f>
        <v>203952</v>
      </c>
      <c r="N421" s="240"/>
      <c r="O421" s="107">
        <f>'[2]teljesítés 2015.06.30-ig (0714)'!$FH$10193/1000</f>
        <v>37609.567999999999</v>
      </c>
      <c r="P421" s="240"/>
      <c r="Q421" s="107">
        <f>ROUND(O421,0)</f>
        <v>37610</v>
      </c>
      <c r="R421" s="240"/>
      <c r="S421" s="71">
        <f>Q421/M421</f>
        <v>0.18440613477681023</v>
      </c>
      <c r="T421" s="241"/>
      <c r="V421" s="100"/>
    </row>
    <row r="422" spans="1:22" ht="18" customHeight="1" x14ac:dyDescent="0.25">
      <c r="A422" s="36"/>
      <c r="B422" s="238"/>
      <c r="C422" s="112" t="s">
        <v>408</v>
      </c>
      <c r="D422" s="259"/>
      <c r="E422" s="247"/>
      <c r="F422" s="247"/>
      <c r="G422" s="247"/>
      <c r="H422" s="251"/>
      <c r="I422" s="107">
        <v>0</v>
      </c>
      <c r="J422" s="113">
        <f>I422</f>
        <v>0</v>
      </c>
      <c r="K422" s="107">
        <f>M422-I422</f>
        <v>0</v>
      </c>
      <c r="L422" s="113">
        <f>K422</f>
        <v>0</v>
      </c>
      <c r="M422" s="107">
        <v>0</v>
      </c>
      <c r="N422" s="113">
        <f>M422</f>
        <v>0</v>
      </c>
      <c r="O422" s="107">
        <v>0</v>
      </c>
      <c r="P422" s="113">
        <f>O422</f>
        <v>0</v>
      </c>
      <c r="Q422" s="107">
        <v>0</v>
      </c>
      <c r="R422" s="113">
        <f>Q422</f>
        <v>0</v>
      </c>
      <c r="S422" s="71" t="e">
        <f>Q422/M422</f>
        <v>#DIV/0!</v>
      </c>
      <c r="T422" s="120" t="e">
        <f>S422</f>
        <v>#DIV/0!</v>
      </c>
      <c r="V422" s="100"/>
    </row>
    <row r="423" spans="1:22" ht="18" customHeight="1" x14ac:dyDescent="0.25">
      <c r="A423" s="36"/>
      <c r="B423" s="238"/>
      <c r="C423" s="112"/>
      <c r="D423" s="259"/>
      <c r="E423" s="247"/>
      <c r="F423" s="247"/>
      <c r="G423" s="247"/>
      <c r="H423" s="251"/>
      <c r="I423" s="182"/>
      <c r="J423" s="240"/>
      <c r="K423" s="182"/>
      <c r="L423" s="240"/>
      <c r="M423" s="111"/>
      <c r="N423" s="240"/>
      <c r="O423" s="111"/>
      <c r="P423" s="240"/>
      <c r="Q423" s="111"/>
      <c r="R423" s="240"/>
      <c r="S423" s="174"/>
      <c r="T423" s="241"/>
      <c r="V423" s="100"/>
    </row>
    <row r="424" spans="1:22" ht="18" customHeight="1" x14ac:dyDescent="0.25">
      <c r="A424" s="252" t="s">
        <v>409</v>
      </c>
      <c r="B424" s="253"/>
      <c r="C424" s="253"/>
      <c r="D424" s="224"/>
      <c r="E424" s="253"/>
      <c r="F424" s="254"/>
      <c r="G424" s="254"/>
      <c r="H424" s="254"/>
      <c r="I424" s="255"/>
      <c r="J424" s="226">
        <f>SUM(J413:J422)</f>
        <v>1892118</v>
      </c>
      <c r="K424" s="227"/>
      <c r="L424" s="226">
        <f>SUM(L413:L422)</f>
        <v>132532</v>
      </c>
      <c r="M424" s="225"/>
      <c r="N424" s="226">
        <f>SUM(N413:N422)</f>
        <v>2024650</v>
      </c>
      <c r="O424" s="225"/>
      <c r="P424" s="226">
        <f>SUM(P413:P422)</f>
        <v>938766.76300000004</v>
      </c>
      <c r="Q424" s="225"/>
      <c r="R424" s="226">
        <f>SUM(R413:R422)</f>
        <v>938954</v>
      </c>
      <c r="S424" s="225"/>
      <c r="T424" s="228">
        <f>R424/N424</f>
        <v>0.46376114390141504</v>
      </c>
      <c r="V424" s="100"/>
    </row>
    <row r="425" spans="1:22" ht="18" customHeight="1" x14ac:dyDescent="0.25">
      <c r="A425" s="36"/>
      <c r="B425" s="238"/>
      <c r="C425" s="112"/>
      <c r="D425" s="259"/>
      <c r="E425" s="247"/>
      <c r="F425" s="247"/>
      <c r="G425" s="247"/>
      <c r="H425" s="251"/>
      <c r="I425" s="182"/>
      <c r="J425" s="240"/>
      <c r="K425" s="182"/>
      <c r="L425" s="240"/>
      <c r="M425" s="182"/>
      <c r="N425" s="240"/>
      <c r="O425" s="182"/>
      <c r="P425" s="240"/>
      <c r="Q425" s="182"/>
      <c r="R425" s="240"/>
      <c r="S425" s="174"/>
      <c r="T425" s="240"/>
      <c r="V425" s="100"/>
    </row>
    <row r="426" spans="1:22" ht="18" customHeight="1" x14ac:dyDescent="0.25">
      <c r="A426" s="229" t="s">
        <v>410</v>
      </c>
      <c r="B426" s="39"/>
      <c r="C426" s="39"/>
      <c r="D426" s="230"/>
      <c r="E426" s="39"/>
      <c r="F426" s="39"/>
      <c r="G426" s="39"/>
      <c r="H426" s="39"/>
      <c r="I426" s="231">
        <f>J410+J424</f>
        <v>2422659</v>
      </c>
      <c r="J426" s="232"/>
      <c r="K426" s="231">
        <f>L410+L424</f>
        <v>170312</v>
      </c>
      <c r="L426" s="232"/>
      <c r="M426" s="231">
        <f>N410+N424</f>
        <v>2592971</v>
      </c>
      <c r="N426" s="232"/>
      <c r="O426" s="231">
        <f>P410+P424</f>
        <v>1244543.19836</v>
      </c>
      <c r="P426" s="232"/>
      <c r="Q426" s="231">
        <f>R410+R424</f>
        <v>1244730</v>
      </c>
      <c r="R426" s="232"/>
      <c r="S426" s="233">
        <f>Q426/M426</f>
        <v>0.4800400775789625</v>
      </c>
      <c r="T426" s="234"/>
      <c r="V426" s="100"/>
    </row>
    <row r="427" spans="1:22" ht="18" customHeight="1" x14ac:dyDescent="0.2">
      <c r="A427" s="260"/>
      <c r="B427" s="260"/>
      <c r="C427" s="260"/>
      <c r="D427" s="261"/>
      <c r="E427" s="260"/>
      <c r="F427" s="260"/>
      <c r="G427" s="260"/>
      <c r="H427" s="260"/>
      <c r="I427" s="262"/>
      <c r="J427" s="262"/>
      <c r="K427" s="262"/>
      <c r="L427" s="262"/>
      <c r="M427" s="262"/>
      <c r="N427" s="262"/>
      <c r="O427" s="262"/>
      <c r="P427" s="262"/>
      <c r="Q427" s="262"/>
      <c r="R427" s="262"/>
      <c r="S427" s="262"/>
      <c r="T427" s="262"/>
      <c r="V427" s="100"/>
    </row>
    <row r="428" spans="1:22" ht="18" customHeight="1" x14ac:dyDescent="0.25">
      <c r="C428" s="229"/>
      <c r="D428" s="147"/>
      <c r="I428" s="100"/>
      <c r="J428" s="100"/>
      <c r="K428" s="100"/>
      <c r="L428" s="100"/>
      <c r="M428" s="263"/>
      <c r="N428" s="263"/>
      <c r="O428" s="263"/>
      <c r="P428" s="263"/>
      <c r="Q428" s="263"/>
      <c r="R428" s="263"/>
      <c r="S428" s="263"/>
      <c r="T428" s="263"/>
    </row>
    <row r="429" spans="1:22" ht="18" customHeight="1" x14ac:dyDescent="0.25">
      <c r="D429" s="229"/>
      <c r="H429" s="42"/>
      <c r="I429" s="263"/>
      <c r="J429" s="263"/>
      <c r="K429" s="263"/>
      <c r="L429" s="263"/>
      <c r="M429" s="263"/>
      <c r="N429" s="264"/>
      <c r="O429" s="263"/>
      <c r="P429" s="264"/>
      <c r="Q429" s="263"/>
      <c r="R429" s="264"/>
      <c r="S429" s="263"/>
      <c r="T429" s="264"/>
    </row>
    <row r="430" spans="1:22" ht="18" customHeight="1" x14ac:dyDescent="0.25">
      <c r="A430" s="37" t="s">
        <v>411</v>
      </c>
      <c r="B430" s="229"/>
      <c r="C430" s="229"/>
      <c r="E430" s="229"/>
      <c r="F430" s="229"/>
      <c r="G430" s="229"/>
      <c r="H430" s="265"/>
      <c r="I430" s="266">
        <f>I304-I426</f>
        <v>0</v>
      </c>
      <c r="J430" s="267"/>
      <c r="K430" s="266">
        <f>K304-K426</f>
        <v>0</v>
      </c>
      <c r="L430" s="267"/>
      <c r="M430" s="266">
        <f>M304-M426</f>
        <v>0</v>
      </c>
      <c r="N430" s="267"/>
      <c r="O430" s="266">
        <f>O304-O426</f>
        <v>-34231.193999999901</v>
      </c>
      <c r="P430" s="267"/>
      <c r="Q430" s="266">
        <f>Q304-Q426</f>
        <v>-34344</v>
      </c>
      <c r="R430" s="267"/>
      <c r="S430" s="266">
        <f>S304-S426</f>
        <v>-1.3245038220635719E-2</v>
      </c>
      <c r="T430" s="267"/>
    </row>
    <row r="431" spans="1:22" x14ac:dyDescent="0.2">
      <c r="B431" s="268">
        <f ca="1">NOW()</f>
        <v>42268.46047928241</v>
      </c>
      <c r="C431" s="268"/>
      <c r="I431" s="263"/>
      <c r="J431" s="263"/>
      <c r="K431" s="263"/>
      <c r="L431" s="263"/>
      <c r="M431" s="263"/>
      <c r="N431" s="263"/>
      <c r="O431" s="263"/>
      <c r="P431" s="263"/>
      <c r="Q431" s="263"/>
      <c r="R431" s="263"/>
    </row>
    <row r="432" spans="1:22" ht="15.75" x14ac:dyDescent="0.25">
      <c r="C432" s="269"/>
      <c r="D432" s="269"/>
      <c r="E432" s="269"/>
      <c r="F432" s="269"/>
      <c r="G432" s="269"/>
      <c r="H432" s="269"/>
      <c r="I432" s="270"/>
      <c r="J432" s="270"/>
      <c r="K432" s="270"/>
      <c r="L432" s="270"/>
      <c r="M432" s="270"/>
      <c r="N432" s="271"/>
      <c r="O432" s="270"/>
      <c r="P432" s="271"/>
      <c r="Q432" s="270"/>
      <c r="R432" s="271"/>
    </row>
    <row r="433" spans="9:9" ht="27.75" customHeight="1" x14ac:dyDescent="0.2">
      <c r="I433" s="272"/>
    </row>
  </sheetData>
  <mergeCells count="74">
    <mergeCell ref="B431:C431"/>
    <mergeCell ref="M426:N426"/>
    <mergeCell ref="O426:P426"/>
    <mergeCell ref="Q426:R426"/>
    <mergeCell ref="S426:T426"/>
    <mergeCell ref="I430:J430"/>
    <mergeCell ref="K430:L430"/>
    <mergeCell ref="M430:N430"/>
    <mergeCell ref="O430:P430"/>
    <mergeCell ref="Q430:R430"/>
    <mergeCell ref="S430:T430"/>
    <mergeCell ref="D417:H417"/>
    <mergeCell ref="D418:H418"/>
    <mergeCell ref="D420:H420"/>
    <mergeCell ref="D421:H421"/>
    <mergeCell ref="I426:J426"/>
    <mergeCell ref="K426:L426"/>
    <mergeCell ref="D390:H390"/>
    <mergeCell ref="D391:H391"/>
    <mergeCell ref="D392:H392"/>
    <mergeCell ref="A412:G412"/>
    <mergeCell ref="D414:H414"/>
    <mergeCell ref="D415:H415"/>
    <mergeCell ref="D382:H382"/>
    <mergeCell ref="D384:H384"/>
    <mergeCell ref="D385:H385"/>
    <mergeCell ref="D386:H386"/>
    <mergeCell ref="D387:H387"/>
    <mergeCell ref="D389:H389"/>
    <mergeCell ref="D371:H371"/>
    <mergeCell ref="D372:H372"/>
    <mergeCell ref="D373:H373"/>
    <mergeCell ref="D374:H374"/>
    <mergeCell ref="D380:H380"/>
    <mergeCell ref="D381:H381"/>
    <mergeCell ref="D363:H363"/>
    <mergeCell ref="D366:H366"/>
    <mergeCell ref="D367:H367"/>
    <mergeCell ref="D368:H368"/>
    <mergeCell ref="D369:H369"/>
    <mergeCell ref="D370:H370"/>
    <mergeCell ref="D353:H353"/>
    <mergeCell ref="D354:H354"/>
    <mergeCell ref="D356:H356"/>
    <mergeCell ref="D358:H358"/>
    <mergeCell ref="D359:H359"/>
    <mergeCell ref="D362:H362"/>
    <mergeCell ref="D344:H344"/>
    <mergeCell ref="D345:H345"/>
    <mergeCell ref="D347:H347"/>
    <mergeCell ref="D348:H348"/>
    <mergeCell ref="D350:H350"/>
    <mergeCell ref="D351:H351"/>
    <mergeCell ref="D336:G336"/>
    <mergeCell ref="D337:H337"/>
    <mergeCell ref="D338:H338"/>
    <mergeCell ref="D339:H339"/>
    <mergeCell ref="D341:H341"/>
    <mergeCell ref="D343:H343"/>
    <mergeCell ref="O9:P10"/>
    <mergeCell ref="Q9:R10"/>
    <mergeCell ref="S9:T10"/>
    <mergeCell ref="I304:J304"/>
    <mergeCell ref="K304:L304"/>
    <mergeCell ref="M304:N304"/>
    <mergeCell ref="O304:P304"/>
    <mergeCell ref="Q304:R304"/>
    <mergeCell ref="S304:T304"/>
    <mergeCell ref="A5:J5"/>
    <mergeCell ref="A7:J7"/>
    <mergeCell ref="A9:H10"/>
    <mergeCell ref="I9:J10"/>
    <mergeCell ref="K9:L10"/>
    <mergeCell ref="M9:N10"/>
  </mergeCells>
  <printOptions horizontalCentered="1"/>
  <pageMargins left="0" right="0" top="0.39370078740157483" bottom="0.39370078740157483" header="0.15748031496062992" footer="0.19685039370078741"/>
  <pageSetup paperSize="9" scale="55" orientation="portrait" r:id="rId1"/>
  <headerFooter alignWithMargins="0">
    <oddHeader>&amp;R&amp;12 6. sz. melléklet</oddHeader>
    <oddFooter>&amp;C&amp;P&amp;R&amp;D
&amp;T</oddFooter>
  </headerFooter>
  <rowBreaks count="5" manualBreakCount="5">
    <brk id="75" max="16383" man="1"/>
    <brk id="149" max="16383" man="1"/>
    <brk id="229" max="16383" man="1"/>
    <brk id="305" max="16383" man="1"/>
    <brk id="3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"/>
  <sheetViews>
    <sheetView workbookViewId="0">
      <selection activeCell="B3" sqref="B3:H3"/>
    </sheetView>
  </sheetViews>
  <sheetFormatPr defaultRowHeight="15" x14ac:dyDescent="0.25"/>
  <sheetData>
    <row r="3" spans="2:8" x14ac:dyDescent="0.25">
      <c r="B3" s="1">
        <f>[1]teljesítés!$I$10150</f>
        <v>2436</v>
      </c>
      <c r="C3" s="1">
        <f>[1]teljesítés!$I$10151</f>
        <v>5454</v>
      </c>
      <c r="D3" s="1">
        <f>[1]teljesítés!$I$10152</f>
        <v>6537</v>
      </c>
      <c r="E3" s="1">
        <f>[1]teljesítés!$I$10153</f>
        <v>3895</v>
      </c>
      <c r="F3" s="1">
        <f>[1]teljesítés!$I$10154</f>
        <v>15648</v>
      </c>
      <c r="G3" s="1">
        <f>[1]teljesítés!$I$10155</f>
        <v>4225</v>
      </c>
      <c r="H3" s="1">
        <f>SUM(B3:G3)</f>
        <v>38195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Működési c. kiadások</vt:lpstr>
      <vt:lpstr>Felhalmozási c. kiadások</vt:lpstr>
      <vt:lpstr>Bevételek</vt:lpstr>
      <vt:lpstr>Pénzügyi teljesítés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Földházi József</dc:creator>
  <cp:lastModifiedBy>Soha Péter</cp:lastModifiedBy>
  <cp:lastPrinted>2015-09-21T09:03:53Z</cp:lastPrinted>
  <dcterms:created xsi:type="dcterms:W3CDTF">2015-09-15T11:15:51Z</dcterms:created>
  <dcterms:modified xsi:type="dcterms:W3CDTF">2015-09-21T09:04:03Z</dcterms:modified>
</cp:coreProperties>
</file>